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Override PartName="/xl/drawings/drawing2.xml" ContentType="application/vnd.openxmlformats-officedocument.drawing+xml"/>
  <Override PartName="/xl/charts/chart3.xml" ContentType="application/vnd.openxmlformats-officedocument.drawingml.chart+xml"/>
  <Override PartName="/xl/drawings/drawing3.xml" ContentType="application/vnd.openxmlformats-officedocument.drawing+xml"/>
  <Override PartName="/xl/charts/chart4.xml" ContentType="application/vnd.openxmlformats-officedocument.drawingml.chart+xml"/>
  <Override PartName="/xl/drawings/drawing4.xml" ContentType="application/vnd.openxmlformats-officedocument.drawing+xml"/>
  <Override PartName="/xl/charts/chart5.xml" ContentType="application/vnd.openxmlformats-officedocument.drawingml.chart+xml"/>
  <Override PartName="/xl/drawings/drawing5.xml" ContentType="application/vnd.openxmlformats-officedocument.drawing+xml"/>
  <Override PartName="/xl/charts/chart6.xml" ContentType="application/vnd.openxmlformats-officedocument.drawingml.chart+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mc:AlternateContent xmlns:mc="http://schemas.openxmlformats.org/markup-compatibility/2006">
    <mc:Choice Requires="x15">
      <x15ac:absPath xmlns:x15ac="http://schemas.microsoft.com/office/spreadsheetml/2010/11/ac" url="D:\Dev\AM-ORBIT\frontend\public\assets\downloads\"/>
    </mc:Choice>
  </mc:AlternateContent>
  <xr:revisionPtr revIDLastSave="0" documentId="13_ncr:1_{3CA2DC11-EC03-40CD-AF73-92738FD909C5}" xr6:coauthVersionLast="47" xr6:coauthVersionMax="47" xr10:uidLastSave="{00000000-0000-0000-0000-000000000000}"/>
  <bookViews>
    <workbookView xWindow="0" yWindow="0" windowWidth="24000" windowHeight="13680" xr2:uid="{00000000-000D-0000-FFFF-FFFF00000000}"/>
  </bookViews>
  <sheets>
    <sheet name="0. Bắt đầu" sheetId="1" r:id="rId1"/>
    <sheet name="1. Mục tiêu &amp; kênh" sheetId="2" r:id="rId2"/>
    <sheet name="2. Lịch 12 tháng" sheetId="3" r:id="rId3"/>
    <sheet name="3. Ngân sách" sheetId="4" r:id="rId4"/>
    <sheet name="4. Điểm bán &amp; POSM" sheetId="5" r:id="rId5"/>
    <sheet name="5. KPI" sheetId="6" r:id="rId6"/>
    <sheet name="6. Báo cáo tháng" sheetId="7" r:id="rId7"/>
    <sheet name="Danh mục" sheetId="8" r:id="rId8"/>
  </sheets>
  <definedNames>
    <definedName name="DIEM_GT">'0. Bắt đầu'!$C$21</definedName>
    <definedName name="DIEM_MT">'0. Bắt đầu'!$C$20</definedName>
    <definedName name="DS_CT">'2. Lịch 12 tháng'!$A$6:$A$20</definedName>
    <definedName name="NAM">'0. Bắt đầu'!$C$18</definedName>
    <definedName name="NGAY_XEM">'0. Bắt đầu'!$F$29</definedName>
    <definedName name="NHAN">'0. Bắt đầu'!$C$16</definedName>
    <definedName name="NS_TONG">'0. Bắt đầu'!$C$19</definedName>
    <definedName name="_xlnm.Print_Area" localSheetId="0">'0. Bắt đầu'!$B$6:$F$56</definedName>
    <definedName name="_xlnm.Print_Area" localSheetId="1">'1. Mục tiêu &amp; kênh'!$A$4:$K$37</definedName>
    <definedName name="_xlnm.Print_Area" localSheetId="2">'2. Lịch 12 tháng'!$A$4:$Y$20</definedName>
    <definedName name="_xlnm.Print_Area" localSheetId="3">'3. Ngân sách'!$A$5:$M$155</definedName>
    <definedName name="_xlnm.Print_Area" localSheetId="4">'4. Điểm bán &amp; POSM'!$A$5:$Q$305</definedName>
    <definedName name="_xlnm.Print_Area" localSheetId="5">'5. KPI'!$A$5:$S$49</definedName>
    <definedName name="_xlnm.Print_Area" localSheetId="6">'6. Báo cáo tháng'!$A$1:$H$64</definedName>
    <definedName name="_xlnm.Print_Area" localSheetId="7">'Danh mục'!$A$1:$I$30</definedName>
    <definedName name="_xlnm.Print_Titles" localSheetId="3">'3. Ngân sách'!$5:$5</definedName>
    <definedName name="_xlnm.Print_Titles" localSheetId="4">'4. Điểm bán &amp; POSM'!$5:$5</definedName>
    <definedName name="THANG_BC">'0. Bắt đầu'!$C$23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35" i="7" l="1"/>
  <c r="F34" i="7"/>
  <c r="F33" i="7"/>
  <c r="F32" i="7"/>
  <c r="F31" i="7"/>
  <c r="E12" i="7"/>
  <c r="D12" i="7"/>
  <c r="B12" i="7"/>
  <c r="G7" i="7"/>
  <c r="D7" i="7"/>
  <c r="E7" i="7" s="1"/>
  <c r="B7" i="7"/>
  <c r="B2" i="7"/>
  <c r="AO1" i="7"/>
  <c r="B1" i="7"/>
  <c r="B37" i="6"/>
  <c r="D17" i="7" s="1"/>
  <c r="A37" i="6"/>
  <c r="B17" i="7" s="1"/>
  <c r="C36" i="6"/>
  <c r="E16" i="7" s="1"/>
  <c r="B36" i="6"/>
  <c r="D16" i="7" s="1"/>
  <c r="A36" i="6"/>
  <c r="B16" i="7" s="1"/>
  <c r="C35" i="6"/>
  <c r="E15" i="7" s="1"/>
  <c r="B35" i="6"/>
  <c r="D15" i="7" s="1"/>
  <c r="A35" i="6"/>
  <c r="B15" i="7" s="1"/>
  <c r="C34" i="6"/>
  <c r="E14" i="7" s="1"/>
  <c r="B34" i="6"/>
  <c r="D14" i="7" s="1"/>
  <c r="A34" i="6"/>
  <c r="B14" i="7" s="1"/>
  <c r="C33" i="6"/>
  <c r="E13" i="7" s="1"/>
  <c r="B33" i="6"/>
  <c r="D13" i="7" s="1"/>
  <c r="A33" i="6"/>
  <c r="B13" i="7" s="1"/>
  <c r="C32" i="6"/>
  <c r="B32" i="6"/>
  <c r="A32" i="6"/>
  <c r="C31" i="6"/>
  <c r="E11" i="7" s="1"/>
  <c r="B31" i="6"/>
  <c r="D11" i="7" s="1"/>
  <c r="A31" i="6"/>
  <c r="B11" i="7" s="1"/>
  <c r="Q25" i="6"/>
  <c r="Q26" i="6" s="1"/>
  <c r="P25" i="6"/>
  <c r="P26" i="6" s="1"/>
  <c r="O25" i="6"/>
  <c r="O26" i="6" s="1"/>
  <c r="N25" i="6"/>
  <c r="N26" i="6" s="1"/>
  <c r="M25" i="6"/>
  <c r="M26" i="6" s="1"/>
  <c r="L25" i="6"/>
  <c r="L26" i="6" s="1"/>
  <c r="K25" i="6"/>
  <c r="K26" i="6" s="1"/>
  <c r="J25" i="6"/>
  <c r="J26" i="6" s="1"/>
  <c r="I25" i="6"/>
  <c r="I26" i="6" s="1"/>
  <c r="H25" i="6"/>
  <c r="H26" i="6" s="1"/>
  <c r="G25" i="6"/>
  <c r="G26" i="6" s="1"/>
  <c r="Q23" i="6"/>
  <c r="P23" i="6"/>
  <c r="O23" i="6"/>
  <c r="N23" i="6"/>
  <c r="M23" i="6"/>
  <c r="L23" i="6"/>
  <c r="K23" i="6"/>
  <c r="J23" i="6"/>
  <c r="I23" i="6"/>
  <c r="H23" i="6"/>
  <c r="G23" i="6"/>
  <c r="F23" i="6"/>
  <c r="R23" i="6" s="1"/>
  <c r="D36" i="6" s="1"/>
  <c r="F16" i="7" s="1"/>
  <c r="Q20" i="6"/>
  <c r="P20" i="6"/>
  <c r="O20" i="6"/>
  <c r="N20" i="6"/>
  <c r="M20" i="6"/>
  <c r="L20" i="6"/>
  <c r="K20" i="6"/>
  <c r="J20" i="6"/>
  <c r="I20" i="6"/>
  <c r="H20" i="6"/>
  <c r="G20" i="6"/>
  <c r="F20" i="6"/>
  <c r="R20" i="6" s="1"/>
  <c r="S20" i="6" s="1"/>
  <c r="E35" i="6" s="1"/>
  <c r="G15" i="7" s="1"/>
  <c r="Q17" i="6"/>
  <c r="P17" i="6"/>
  <c r="O17" i="6"/>
  <c r="N17" i="6"/>
  <c r="M17" i="6"/>
  <c r="L17" i="6"/>
  <c r="K17" i="6"/>
  <c r="J17" i="6"/>
  <c r="I17" i="6"/>
  <c r="H17" i="6"/>
  <c r="G17" i="6"/>
  <c r="F17" i="6"/>
  <c r="R17" i="6" s="1"/>
  <c r="D34" i="6" s="1"/>
  <c r="F14" i="7" s="1"/>
  <c r="Q14" i="6"/>
  <c r="P14" i="6"/>
  <c r="O14" i="6"/>
  <c r="N14" i="6"/>
  <c r="M14" i="6"/>
  <c r="L14" i="6"/>
  <c r="K14" i="6"/>
  <c r="J14" i="6"/>
  <c r="I14" i="6"/>
  <c r="H14" i="6"/>
  <c r="G14" i="6"/>
  <c r="F14" i="6"/>
  <c r="R14" i="6" s="1"/>
  <c r="Q11" i="6"/>
  <c r="P11" i="6"/>
  <c r="O11" i="6"/>
  <c r="N11" i="6"/>
  <c r="M11" i="6"/>
  <c r="L11" i="6"/>
  <c r="K11" i="6"/>
  <c r="J11" i="6"/>
  <c r="I11" i="6"/>
  <c r="H11" i="6"/>
  <c r="G11" i="6"/>
  <c r="F11" i="6"/>
  <c r="R11" i="6" s="1"/>
  <c r="D32" i="6" s="1"/>
  <c r="F12" i="7" s="1"/>
  <c r="Q8" i="6"/>
  <c r="P8" i="6"/>
  <c r="O8" i="6"/>
  <c r="N8" i="6"/>
  <c r="M8" i="6"/>
  <c r="L8" i="6"/>
  <c r="K8" i="6"/>
  <c r="J8" i="6"/>
  <c r="I8" i="6"/>
  <c r="H8" i="6"/>
  <c r="G8" i="6"/>
  <c r="F8" i="6"/>
  <c r="R8" i="6" s="1"/>
  <c r="D31" i="6" s="1"/>
  <c r="F11" i="7" s="1"/>
  <c r="AO1" i="6"/>
  <c r="K305" i="5"/>
  <c r="I305" i="5"/>
  <c r="A305" i="5"/>
  <c r="K304" i="5"/>
  <c r="I304" i="5"/>
  <c r="A304" i="5"/>
  <c r="K303" i="5"/>
  <c r="I303" i="5"/>
  <c r="A303" i="5"/>
  <c r="K302" i="5"/>
  <c r="I302" i="5"/>
  <c r="A302" i="5"/>
  <c r="K301" i="5"/>
  <c r="I301" i="5"/>
  <c r="A301" i="5"/>
  <c r="K300" i="5"/>
  <c r="I300" i="5"/>
  <c r="A300" i="5"/>
  <c r="K299" i="5"/>
  <c r="I299" i="5"/>
  <c r="A299" i="5"/>
  <c r="K298" i="5"/>
  <c r="I298" i="5"/>
  <c r="A298" i="5"/>
  <c r="K297" i="5"/>
  <c r="I297" i="5"/>
  <c r="A297" i="5"/>
  <c r="K296" i="5"/>
  <c r="I296" i="5"/>
  <c r="A296" i="5"/>
  <c r="K295" i="5"/>
  <c r="I295" i="5"/>
  <c r="A295" i="5"/>
  <c r="K294" i="5"/>
  <c r="I294" i="5"/>
  <c r="A294" i="5"/>
  <c r="K293" i="5"/>
  <c r="I293" i="5"/>
  <c r="A293" i="5"/>
  <c r="K292" i="5"/>
  <c r="I292" i="5"/>
  <c r="A292" i="5"/>
  <c r="K291" i="5"/>
  <c r="I291" i="5"/>
  <c r="A291" i="5"/>
  <c r="K290" i="5"/>
  <c r="I290" i="5"/>
  <c r="A290" i="5"/>
  <c r="K289" i="5"/>
  <c r="I289" i="5"/>
  <c r="A289" i="5"/>
  <c r="K288" i="5"/>
  <c r="I288" i="5"/>
  <c r="A288" i="5"/>
  <c r="K287" i="5"/>
  <c r="I287" i="5"/>
  <c r="A287" i="5"/>
  <c r="K286" i="5"/>
  <c r="I286" i="5"/>
  <c r="A286" i="5"/>
  <c r="K285" i="5"/>
  <c r="I285" i="5"/>
  <c r="A285" i="5"/>
  <c r="K284" i="5"/>
  <c r="I284" i="5"/>
  <c r="A284" i="5"/>
  <c r="K283" i="5"/>
  <c r="I283" i="5"/>
  <c r="A283" i="5"/>
  <c r="K282" i="5"/>
  <c r="I282" i="5"/>
  <c r="A282" i="5"/>
  <c r="K281" i="5"/>
  <c r="I281" i="5"/>
  <c r="A281" i="5"/>
  <c r="K280" i="5"/>
  <c r="I280" i="5"/>
  <c r="A280" i="5"/>
  <c r="K279" i="5"/>
  <c r="I279" i="5"/>
  <c r="A279" i="5"/>
  <c r="K278" i="5"/>
  <c r="I278" i="5"/>
  <c r="A278" i="5"/>
  <c r="K277" i="5"/>
  <c r="I277" i="5"/>
  <c r="A277" i="5"/>
  <c r="K276" i="5"/>
  <c r="I276" i="5"/>
  <c r="A276" i="5"/>
  <c r="K275" i="5"/>
  <c r="I275" i="5"/>
  <c r="A275" i="5"/>
  <c r="K274" i="5"/>
  <c r="I274" i="5"/>
  <c r="A274" i="5"/>
  <c r="K273" i="5"/>
  <c r="I273" i="5"/>
  <c r="A273" i="5"/>
  <c r="K272" i="5"/>
  <c r="I272" i="5"/>
  <c r="A272" i="5"/>
  <c r="K271" i="5"/>
  <c r="I271" i="5"/>
  <c r="A271" i="5"/>
  <c r="K270" i="5"/>
  <c r="I270" i="5"/>
  <c r="A270" i="5"/>
  <c r="K269" i="5"/>
  <c r="I269" i="5"/>
  <c r="A269" i="5"/>
  <c r="K268" i="5"/>
  <c r="I268" i="5"/>
  <c r="A268" i="5"/>
  <c r="K267" i="5"/>
  <c r="I267" i="5"/>
  <c r="A267" i="5"/>
  <c r="K266" i="5"/>
  <c r="I266" i="5"/>
  <c r="A266" i="5"/>
  <c r="K265" i="5"/>
  <c r="I265" i="5"/>
  <c r="A265" i="5"/>
  <c r="K264" i="5"/>
  <c r="I264" i="5"/>
  <c r="A264" i="5"/>
  <c r="K263" i="5"/>
  <c r="I263" i="5"/>
  <c r="A263" i="5"/>
  <c r="K262" i="5"/>
  <c r="I262" i="5"/>
  <c r="A262" i="5"/>
  <c r="K261" i="5"/>
  <c r="I261" i="5"/>
  <c r="A261" i="5"/>
  <c r="K260" i="5"/>
  <c r="I260" i="5"/>
  <c r="A260" i="5"/>
  <c r="K259" i="5"/>
  <c r="I259" i="5"/>
  <c r="A259" i="5"/>
  <c r="K258" i="5"/>
  <c r="I258" i="5"/>
  <c r="A258" i="5"/>
  <c r="K257" i="5"/>
  <c r="I257" i="5"/>
  <c r="A257" i="5"/>
  <c r="K256" i="5"/>
  <c r="I256" i="5"/>
  <c r="A256" i="5"/>
  <c r="K255" i="5"/>
  <c r="I255" i="5"/>
  <c r="A255" i="5"/>
  <c r="K254" i="5"/>
  <c r="I254" i="5"/>
  <c r="A254" i="5"/>
  <c r="K253" i="5"/>
  <c r="I253" i="5"/>
  <c r="A253" i="5"/>
  <c r="K252" i="5"/>
  <c r="I252" i="5"/>
  <c r="A252" i="5"/>
  <c r="K251" i="5"/>
  <c r="I251" i="5"/>
  <c r="A251" i="5"/>
  <c r="K250" i="5"/>
  <c r="I250" i="5"/>
  <c r="A250" i="5"/>
  <c r="K249" i="5"/>
  <c r="I249" i="5"/>
  <c r="A249" i="5"/>
  <c r="K248" i="5"/>
  <c r="I248" i="5"/>
  <c r="A248" i="5"/>
  <c r="K247" i="5"/>
  <c r="I247" i="5"/>
  <c r="A247" i="5"/>
  <c r="K246" i="5"/>
  <c r="I246" i="5"/>
  <c r="A246" i="5"/>
  <c r="K245" i="5"/>
  <c r="I245" i="5"/>
  <c r="A245" i="5"/>
  <c r="K244" i="5"/>
  <c r="I244" i="5"/>
  <c r="A244" i="5"/>
  <c r="K243" i="5"/>
  <c r="I243" i="5"/>
  <c r="A243" i="5"/>
  <c r="K242" i="5"/>
  <c r="I242" i="5"/>
  <c r="A242" i="5"/>
  <c r="K241" i="5"/>
  <c r="I241" i="5"/>
  <c r="A241" i="5"/>
  <c r="K240" i="5"/>
  <c r="I240" i="5"/>
  <c r="A240" i="5"/>
  <c r="K239" i="5"/>
  <c r="I239" i="5"/>
  <c r="A239" i="5"/>
  <c r="K238" i="5"/>
  <c r="I238" i="5"/>
  <c r="A238" i="5"/>
  <c r="K237" i="5"/>
  <c r="I237" i="5"/>
  <c r="A237" i="5"/>
  <c r="K236" i="5"/>
  <c r="I236" i="5"/>
  <c r="A236" i="5"/>
  <c r="K235" i="5"/>
  <c r="I235" i="5"/>
  <c r="A235" i="5"/>
  <c r="K234" i="5"/>
  <c r="I234" i="5"/>
  <c r="A234" i="5"/>
  <c r="K233" i="5"/>
  <c r="I233" i="5"/>
  <c r="A233" i="5"/>
  <c r="K232" i="5"/>
  <c r="I232" i="5"/>
  <c r="A232" i="5"/>
  <c r="K231" i="5"/>
  <c r="I231" i="5"/>
  <c r="A231" i="5"/>
  <c r="K230" i="5"/>
  <c r="I230" i="5"/>
  <c r="A230" i="5"/>
  <c r="K229" i="5"/>
  <c r="I229" i="5"/>
  <c r="A229" i="5"/>
  <c r="K228" i="5"/>
  <c r="I228" i="5"/>
  <c r="A228" i="5"/>
  <c r="K227" i="5"/>
  <c r="I227" i="5"/>
  <c r="A227" i="5"/>
  <c r="K226" i="5"/>
  <c r="I226" i="5"/>
  <c r="A226" i="5"/>
  <c r="K225" i="5"/>
  <c r="I225" i="5"/>
  <c r="A225" i="5"/>
  <c r="K224" i="5"/>
  <c r="I224" i="5"/>
  <c r="A224" i="5"/>
  <c r="K223" i="5"/>
  <c r="I223" i="5"/>
  <c r="A223" i="5"/>
  <c r="K222" i="5"/>
  <c r="I222" i="5"/>
  <c r="A222" i="5"/>
  <c r="K221" i="5"/>
  <c r="I221" i="5"/>
  <c r="A221" i="5"/>
  <c r="K220" i="5"/>
  <c r="I220" i="5"/>
  <c r="A220" i="5"/>
  <c r="K219" i="5"/>
  <c r="I219" i="5"/>
  <c r="A219" i="5"/>
  <c r="K218" i="5"/>
  <c r="I218" i="5"/>
  <c r="A218" i="5"/>
  <c r="K217" i="5"/>
  <c r="I217" i="5"/>
  <c r="A217" i="5"/>
  <c r="K216" i="5"/>
  <c r="I216" i="5"/>
  <c r="A216" i="5"/>
  <c r="K215" i="5"/>
  <c r="I215" i="5"/>
  <c r="A215" i="5"/>
  <c r="K214" i="5"/>
  <c r="I214" i="5"/>
  <c r="A214" i="5"/>
  <c r="K213" i="5"/>
  <c r="I213" i="5"/>
  <c r="A213" i="5"/>
  <c r="K212" i="5"/>
  <c r="I212" i="5"/>
  <c r="A212" i="5"/>
  <c r="K211" i="5"/>
  <c r="I211" i="5"/>
  <c r="A211" i="5"/>
  <c r="K210" i="5"/>
  <c r="I210" i="5"/>
  <c r="A210" i="5"/>
  <c r="K209" i="5"/>
  <c r="I209" i="5"/>
  <c r="A209" i="5"/>
  <c r="K208" i="5"/>
  <c r="I208" i="5"/>
  <c r="A208" i="5"/>
  <c r="K207" i="5"/>
  <c r="I207" i="5"/>
  <c r="A207" i="5"/>
  <c r="K206" i="5"/>
  <c r="I206" i="5"/>
  <c r="A206" i="5"/>
  <c r="K205" i="5"/>
  <c r="I205" i="5"/>
  <c r="A205" i="5"/>
  <c r="K204" i="5"/>
  <c r="I204" i="5"/>
  <c r="A204" i="5"/>
  <c r="K203" i="5"/>
  <c r="I203" i="5"/>
  <c r="A203" i="5"/>
  <c r="K202" i="5"/>
  <c r="I202" i="5"/>
  <c r="A202" i="5"/>
  <c r="K201" i="5"/>
  <c r="I201" i="5"/>
  <c r="A201" i="5"/>
  <c r="K200" i="5"/>
  <c r="I200" i="5"/>
  <c r="A200" i="5"/>
  <c r="K199" i="5"/>
  <c r="I199" i="5"/>
  <c r="A199" i="5"/>
  <c r="K198" i="5"/>
  <c r="I198" i="5"/>
  <c r="A198" i="5"/>
  <c r="K197" i="5"/>
  <c r="I197" i="5"/>
  <c r="A197" i="5"/>
  <c r="K196" i="5"/>
  <c r="I196" i="5"/>
  <c r="A196" i="5"/>
  <c r="K195" i="5"/>
  <c r="I195" i="5"/>
  <c r="A195" i="5"/>
  <c r="K194" i="5"/>
  <c r="I194" i="5"/>
  <c r="A194" i="5"/>
  <c r="K193" i="5"/>
  <c r="I193" i="5"/>
  <c r="A193" i="5"/>
  <c r="K192" i="5"/>
  <c r="I192" i="5"/>
  <c r="A192" i="5"/>
  <c r="K191" i="5"/>
  <c r="I191" i="5"/>
  <c r="A191" i="5"/>
  <c r="K190" i="5"/>
  <c r="I190" i="5"/>
  <c r="A190" i="5"/>
  <c r="K189" i="5"/>
  <c r="I189" i="5"/>
  <c r="A189" i="5"/>
  <c r="K188" i="5"/>
  <c r="I188" i="5"/>
  <c r="A188" i="5"/>
  <c r="K187" i="5"/>
  <c r="I187" i="5"/>
  <c r="A187" i="5"/>
  <c r="K186" i="5"/>
  <c r="I186" i="5"/>
  <c r="A186" i="5"/>
  <c r="K185" i="5"/>
  <c r="I185" i="5"/>
  <c r="A185" i="5"/>
  <c r="K184" i="5"/>
  <c r="I184" i="5"/>
  <c r="A184" i="5"/>
  <c r="K183" i="5"/>
  <c r="I183" i="5"/>
  <c r="A183" i="5"/>
  <c r="K182" i="5"/>
  <c r="I182" i="5"/>
  <c r="A182" i="5"/>
  <c r="K181" i="5"/>
  <c r="I181" i="5"/>
  <c r="A181" i="5"/>
  <c r="K180" i="5"/>
  <c r="I180" i="5"/>
  <c r="A180" i="5"/>
  <c r="K179" i="5"/>
  <c r="I179" i="5"/>
  <c r="A179" i="5"/>
  <c r="K178" i="5"/>
  <c r="I178" i="5"/>
  <c r="A178" i="5"/>
  <c r="K177" i="5"/>
  <c r="I177" i="5"/>
  <c r="A177" i="5"/>
  <c r="K176" i="5"/>
  <c r="I176" i="5"/>
  <c r="A176" i="5"/>
  <c r="K175" i="5"/>
  <c r="I175" i="5"/>
  <c r="A175" i="5"/>
  <c r="K174" i="5"/>
  <c r="I174" i="5"/>
  <c r="A174" i="5"/>
  <c r="K173" i="5"/>
  <c r="I173" i="5"/>
  <c r="A173" i="5"/>
  <c r="K172" i="5"/>
  <c r="I172" i="5"/>
  <c r="A172" i="5"/>
  <c r="K171" i="5"/>
  <c r="I171" i="5"/>
  <c r="A171" i="5"/>
  <c r="K170" i="5"/>
  <c r="I170" i="5"/>
  <c r="A170" i="5"/>
  <c r="K169" i="5"/>
  <c r="I169" i="5"/>
  <c r="A169" i="5"/>
  <c r="K168" i="5"/>
  <c r="I168" i="5"/>
  <c r="A168" i="5"/>
  <c r="K167" i="5"/>
  <c r="I167" i="5"/>
  <c r="A167" i="5"/>
  <c r="K166" i="5"/>
  <c r="I166" i="5"/>
  <c r="A166" i="5"/>
  <c r="K165" i="5"/>
  <c r="I165" i="5"/>
  <c r="A165" i="5"/>
  <c r="K164" i="5"/>
  <c r="I164" i="5"/>
  <c r="A164" i="5"/>
  <c r="K163" i="5"/>
  <c r="I163" i="5"/>
  <c r="A163" i="5"/>
  <c r="K162" i="5"/>
  <c r="I162" i="5"/>
  <c r="A162" i="5"/>
  <c r="K161" i="5"/>
  <c r="I161" i="5"/>
  <c r="A161" i="5"/>
  <c r="K160" i="5"/>
  <c r="I160" i="5"/>
  <c r="A160" i="5"/>
  <c r="K159" i="5"/>
  <c r="I159" i="5"/>
  <c r="A159" i="5"/>
  <c r="K158" i="5"/>
  <c r="I158" i="5"/>
  <c r="A158" i="5"/>
  <c r="K157" i="5"/>
  <c r="I157" i="5"/>
  <c r="A157" i="5"/>
  <c r="K156" i="5"/>
  <c r="I156" i="5"/>
  <c r="A156" i="5"/>
  <c r="K155" i="5"/>
  <c r="I155" i="5"/>
  <c r="A155" i="5"/>
  <c r="K154" i="5"/>
  <c r="I154" i="5"/>
  <c r="A154" i="5"/>
  <c r="K153" i="5"/>
  <c r="I153" i="5"/>
  <c r="A153" i="5"/>
  <c r="K152" i="5"/>
  <c r="I152" i="5"/>
  <c r="A152" i="5"/>
  <c r="K151" i="5"/>
  <c r="I151" i="5"/>
  <c r="A151" i="5"/>
  <c r="K150" i="5"/>
  <c r="I150" i="5"/>
  <c r="A150" i="5"/>
  <c r="K149" i="5"/>
  <c r="I149" i="5"/>
  <c r="A149" i="5"/>
  <c r="K148" i="5"/>
  <c r="I148" i="5"/>
  <c r="A148" i="5"/>
  <c r="K147" i="5"/>
  <c r="I147" i="5"/>
  <c r="A147" i="5"/>
  <c r="K146" i="5"/>
  <c r="I146" i="5"/>
  <c r="A146" i="5"/>
  <c r="K145" i="5"/>
  <c r="I145" i="5"/>
  <c r="A145" i="5"/>
  <c r="K144" i="5"/>
  <c r="I144" i="5"/>
  <c r="A144" i="5"/>
  <c r="K143" i="5"/>
  <c r="I143" i="5"/>
  <c r="A143" i="5"/>
  <c r="K142" i="5"/>
  <c r="I142" i="5"/>
  <c r="A142" i="5"/>
  <c r="K141" i="5"/>
  <c r="I141" i="5"/>
  <c r="A141" i="5"/>
  <c r="K140" i="5"/>
  <c r="I140" i="5"/>
  <c r="A140" i="5"/>
  <c r="K139" i="5"/>
  <c r="I139" i="5"/>
  <c r="A139" i="5"/>
  <c r="K138" i="5"/>
  <c r="I138" i="5"/>
  <c r="A138" i="5"/>
  <c r="K137" i="5"/>
  <c r="I137" i="5"/>
  <c r="A137" i="5"/>
  <c r="K136" i="5"/>
  <c r="I136" i="5"/>
  <c r="A136" i="5"/>
  <c r="K135" i="5"/>
  <c r="I135" i="5"/>
  <c r="A135" i="5"/>
  <c r="K134" i="5"/>
  <c r="I134" i="5"/>
  <c r="A134" i="5"/>
  <c r="K133" i="5"/>
  <c r="I133" i="5"/>
  <c r="A133" i="5"/>
  <c r="K132" i="5"/>
  <c r="I132" i="5"/>
  <c r="A132" i="5"/>
  <c r="K131" i="5"/>
  <c r="I131" i="5"/>
  <c r="A131" i="5"/>
  <c r="K130" i="5"/>
  <c r="I130" i="5"/>
  <c r="A130" i="5"/>
  <c r="K129" i="5"/>
  <c r="I129" i="5"/>
  <c r="A129" i="5"/>
  <c r="K128" i="5"/>
  <c r="I128" i="5"/>
  <c r="A128" i="5"/>
  <c r="K127" i="5"/>
  <c r="I127" i="5"/>
  <c r="A127" i="5"/>
  <c r="K126" i="5"/>
  <c r="I126" i="5"/>
  <c r="A126" i="5"/>
  <c r="K125" i="5"/>
  <c r="I125" i="5"/>
  <c r="A125" i="5"/>
  <c r="K124" i="5"/>
  <c r="I124" i="5"/>
  <c r="A124" i="5"/>
  <c r="K123" i="5"/>
  <c r="I123" i="5"/>
  <c r="A123" i="5"/>
  <c r="K122" i="5"/>
  <c r="I122" i="5"/>
  <c r="A122" i="5"/>
  <c r="K121" i="5"/>
  <c r="I121" i="5"/>
  <c r="A121" i="5"/>
  <c r="K120" i="5"/>
  <c r="I120" i="5"/>
  <c r="A120" i="5"/>
  <c r="K119" i="5"/>
  <c r="I119" i="5"/>
  <c r="A119" i="5"/>
  <c r="K118" i="5"/>
  <c r="I118" i="5"/>
  <c r="A118" i="5"/>
  <c r="K117" i="5"/>
  <c r="I117" i="5"/>
  <c r="A117" i="5"/>
  <c r="K116" i="5"/>
  <c r="I116" i="5"/>
  <c r="A116" i="5"/>
  <c r="K115" i="5"/>
  <c r="I115" i="5"/>
  <c r="A115" i="5"/>
  <c r="K114" i="5"/>
  <c r="I114" i="5"/>
  <c r="A114" i="5"/>
  <c r="K113" i="5"/>
  <c r="I113" i="5"/>
  <c r="A113" i="5"/>
  <c r="K112" i="5"/>
  <c r="I112" i="5"/>
  <c r="A112" i="5"/>
  <c r="K111" i="5"/>
  <c r="I111" i="5"/>
  <c r="A111" i="5"/>
  <c r="K110" i="5"/>
  <c r="I110" i="5"/>
  <c r="A110" i="5"/>
  <c r="K109" i="5"/>
  <c r="I109" i="5"/>
  <c r="A109" i="5"/>
  <c r="K108" i="5"/>
  <c r="I108" i="5"/>
  <c r="A108" i="5"/>
  <c r="K107" i="5"/>
  <c r="I107" i="5"/>
  <c r="A107" i="5"/>
  <c r="K106" i="5"/>
  <c r="I106" i="5"/>
  <c r="A106" i="5"/>
  <c r="K105" i="5"/>
  <c r="I105" i="5"/>
  <c r="A105" i="5"/>
  <c r="K104" i="5"/>
  <c r="I104" i="5"/>
  <c r="A104" i="5"/>
  <c r="K103" i="5"/>
  <c r="I103" i="5"/>
  <c r="A103" i="5"/>
  <c r="K102" i="5"/>
  <c r="I102" i="5"/>
  <c r="A102" i="5"/>
  <c r="K101" i="5"/>
  <c r="I101" i="5"/>
  <c r="A101" i="5"/>
  <c r="K100" i="5"/>
  <c r="I100" i="5"/>
  <c r="A100" i="5"/>
  <c r="K99" i="5"/>
  <c r="I99" i="5"/>
  <c r="A99" i="5"/>
  <c r="K98" i="5"/>
  <c r="I98" i="5"/>
  <c r="A98" i="5"/>
  <c r="K97" i="5"/>
  <c r="I97" i="5"/>
  <c r="A97" i="5"/>
  <c r="K96" i="5"/>
  <c r="I96" i="5"/>
  <c r="A96" i="5"/>
  <c r="K95" i="5"/>
  <c r="I95" i="5"/>
  <c r="A95" i="5"/>
  <c r="K94" i="5"/>
  <c r="I94" i="5"/>
  <c r="A94" i="5"/>
  <c r="K93" i="5"/>
  <c r="I93" i="5"/>
  <c r="A93" i="5"/>
  <c r="K92" i="5"/>
  <c r="I92" i="5"/>
  <c r="A92" i="5"/>
  <c r="K91" i="5"/>
  <c r="I91" i="5"/>
  <c r="A91" i="5"/>
  <c r="K90" i="5"/>
  <c r="I90" i="5"/>
  <c r="A90" i="5"/>
  <c r="K89" i="5"/>
  <c r="I89" i="5"/>
  <c r="A89" i="5"/>
  <c r="K88" i="5"/>
  <c r="I88" i="5"/>
  <c r="A88" i="5"/>
  <c r="K87" i="5"/>
  <c r="I87" i="5"/>
  <c r="A87" i="5"/>
  <c r="K86" i="5"/>
  <c r="I86" i="5"/>
  <c r="A86" i="5"/>
  <c r="K85" i="5"/>
  <c r="I85" i="5"/>
  <c r="A85" i="5"/>
  <c r="K84" i="5"/>
  <c r="I84" i="5"/>
  <c r="A84" i="5"/>
  <c r="K83" i="5"/>
  <c r="I83" i="5"/>
  <c r="A83" i="5"/>
  <c r="K82" i="5"/>
  <c r="I82" i="5"/>
  <c r="A82" i="5"/>
  <c r="K81" i="5"/>
  <c r="I81" i="5"/>
  <c r="A81" i="5"/>
  <c r="K80" i="5"/>
  <c r="I80" i="5"/>
  <c r="A80" i="5"/>
  <c r="K79" i="5"/>
  <c r="I79" i="5"/>
  <c r="A79" i="5"/>
  <c r="K78" i="5"/>
  <c r="I78" i="5"/>
  <c r="A78" i="5"/>
  <c r="K77" i="5"/>
  <c r="I77" i="5"/>
  <c r="A77" i="5"/>
  <c r="K76" i="5"/>
  <c r="I76" i="5"/>
  <c r="A76" i="5"/>
  <c r="K75" i="5"/>
  <c r="I75" i="5"/>
  <c r="A75" i="5"/>
  <c r="K74" i="5"/>
  <c r="I74" i="5"/>
  <c r="A74" i="5"/>
  <c r="K73" i="5"/>
  <c r="I73" i="5"/>
  <c r="A73" i="5"/>
  <c r="K72" i="5"/>
  <c r="I72" i="5"/>
  <c r="A72" i="5"/>
  <c r="K71" i="5"/>
  <c r="I71" i="5"/>
  <c r="A71" i="5"/>
  <c r="K70" i="5"/>
  <c r="I70" i="5"/>
  <c r="A70" i="5"/>
  <c r="K69" i="5"/>
  <c r="I69" i="5"/>
  <c r="A69" i="5"/>
  <c r="K68" i="5"/>
  <c r="I68" i="5"/>
  <c r="A68" i="5"/>
  <c r="K67" i="5"/>
  <c r="I67" i="5"/>
  <c r="A67" i="5"/>
  <c r="K66" i="5"/>
  <c r="I66" i="5"/>
  <c r="A66" i="5"/>
  <c r="K65" i="5"/>
  <c r="I65" i="5"/>
  <c r="A65" i="5"/>
  <c r="K64" i="5"/>
  <c r="I64" i="5"/>
  <c r="A64" i="5"/>
  <c r="K63" i="5"/>
  <c r="I63" i="5"/>
  <c r="A63" i="5"/>
  <c r="K62" i="5"/>
  <c r="I62" i="5"/>
  <c r="A62" i="5"/>
  <c r="K61" i="5"/>
  <c r="I61" i="5"/>
  <c r="A61" i="5"/>
  <c r="K60" i="5"/>
  <c r="I60" i="5"/>
  <c r="A60" i="5"/>
  <c r="K59" i="5"/>
  <c r="I59" i="5"/>
  <c r="A59" i="5"/>
  <c r="K58" i="5"/>
  <c r="I58" i="5"/>
  <c r="A58" i="5"/>
  <c r="K57" i="5"/>
  <c r="I57" i="5"/>
  <c r="A57" i="5"/>
  <c r="K56" i="5"/>
  <c r="I56" i="5"/>
  <c r="A56" i="5"/>
  <c r="K55" i="5"/>
  <c r="I55" i="5"/>
  <c r="A55" i="5"/>
  <c r="K54" i="5"/>
  <c r="I54" i="5"/>
  <c r="A54" i="5"/>
  <c r="K53" i="5"/>
  <c r="I53" i="5"/>
  <c r="A53" i="5"/>
  <c r="K52" i="5"/>
  <c r="I52" i="5"/>
  <c r="A52" i="5"/>
  <c r="K51" i="5"/>
  <c r="I51" i="5"/>
  <c r="A51" i="5"/>
  <c r="K50" i="5"/>
  <c r="I50" i="5"/>
  <c r="A50" i="5"/>
  <c r="K49" i="5"/>
  <c r="I49" i="5"/>
  <c r="A49" i="5"/>
  <c r="K48" i="5"/>
  <c r="I48" i="5"/>
  <c r="A48" i="5"/>
  <c r="K47" i="5"/>
  <c r="I47" i="5"/>
  <c r="A47" i="5"/>
  <c r="K46" i="5"/>
  <c r="I46" i="5"/>
  <c r="A46" i="5"/>
  <c r="K45" i="5"/>
  <c r="I45" i="5"/>
  <c r="A45" i="5"/>
  <c r="K44" i="5"/>
  <c r="I44" i="5"/>
  <c r="A44" i="5"/>
  <c r="K43" i="5"/>
  <c r="I43" i="5"/>
  <c r="A43" i="5"/>
  <c r="K42" i="5"/>
  <c r="I42" i="5"/>
  <c r="A42" i="5"/>
  <c r="K41" i="5"/>
  <c r="I41" i="5"/>
  <c r="A41" i="5"/>
  <c r="K40" i="5"/>
  <c r="I40" i="5"/>
  <c r="A40" i="5"/>
  <c r="K39" i="5"/>
  <c r="I39" i="5"/>
  <c r="A39" i="5"/>
  <c r="K38" i="5"/>
  <c r="I38" i="5"/>
  <c r="A38" i="5"/>
  <c r="K37" i="5"/>
  <c r="I37" i="5"/>
  <c r="A37" i="5"/>
  <c r="K36" i="5"/>
  <c r="I36" i="5"/>
  <c r="A36" i="5"/>
  <c r="K35" i="5"/>
  <c r="I35" i="5"/>
  <c r="A35" i="5"/>
  <c r="K34" i="5"/>
  <c r="I34" i="5"/>
  <c r="A34" i="5"/>
  <c r="K33" i="5"/>
  <c r="I33" i="5"/>
  <c r="A33" i="5"/>
  <c r="K32" i="5"/>
  <c r="I32" i="5"/>
  <c r="A32" i="5"/>
  <c r="K31" i="5"/>
  <c r="I31" i="5"/>
  <c r="A31" i="5"/>
  <c r="K30" i="5"/>
  <c r="I30" i="5"/>
  <c r="A30" i="5"/>
  <c r="K29" i="5"/>
  <c r="I29" i="5"/>
  <c r="A29" i="5"/>
  <c r="K28" i="5"/>
  <c r="I28" i="5"/>
  <c r="A28" i="5"/>
  <c r="K27" i="5"/>
  <c r="I27" i="5"/>
  <c r="A27" i="5"/>
  <c r="K26" i="5"/>
  <c r="I26" i="5"/>
  <c r="A26" i="5"/>
  <c r="K25" i="5"/>
  <c r="I25" i="5"/>
  <c r="A25" i="5"/>
  <c r="K24" i="5"/>
  <c r="I24" i="5"/>
  <c r="A24" i="5"/>
  <c r="K23" i="5"/>
  <c r="I23" i="5"/>
  <c r="A23" i="5"/>
  <c r="K22" i="5"/>
  <c r="I22" i="5"/>
  <c r="A22" i="5"/>
  <c r="N21" i="5"/>
  <c r="K21" i="5"/>
  <c r="I21" i="5"/>
  <c r="A21" i="5"/>
  <c r="N20" i="5"/>
  <c r="P20" i="5" s="1"/>
  <c r="K20" i="5"/>
  <c r="I20" i="5"/>
  <c r="A20" i="5"/>
  <c r="N19" i="5"/>
  <c r="Q19" i="5" s="1"/>
  <c r="K19" i="5"/>
  <c r="I19" i="5"/>
  <c r="A19" i="5"/>
  <c r="N18" i="5"/>
  <c r="P18" i="5" s="1"/>
  <c r="K18" i="5"/>
  <c r="I18" i="5"/>
  <c r="A18" i="5"/>
  <c r="N17" i="5"/>
  <c r="O17" i="5" s="1"/>
  <c r="K17" i="5"/>
  <c r="I17" i="5"/>
  <c r="A17" i="5"/>
  <c r="N16" i="5"/>
  <c r="O16" i="5" s="1"/>
  <c r="K16" i="5"/>
  <c r="I16" i="5"/>
  <c r="A16" i="5"/>
  <c r="N15" i="5"/>
  <c r="Q15" i="5" s="1"/>
  <c r="K15" i="5"/>
  <c r="I15" i="5"/>
  <c r="A15" i="5"/>
  <c r="N14" i="5"/>
  <c r="P14" i="5" s="1"/>
  <c r="K14" i="5"/>
  <c r="I14" i="5"/>
  <c r="A14" i="5"/>
  <c r="N13" i="5"/>
  <c r="P13" i="5" s="1"/>
  <c r="K13" i="5"/>
  <c r="I13" i="5"/>
  <c r="A13" i="5"/>
  <c r="N12" i="5"/>
  <c r="K12" i="5"/>
  <c r="I12" i="5"/>
  <c r="A12" i="5"/>
  <c r="N11" i="5"/>
  <c r="P11" i="5" s="1"/>
  <c r="K11" i="5"/>
  <c r="I11" i="5"/>
  <c r="A11" i="5"/>
  <c r="N10" i="5"/>
  <c r="Q10" i="5" s="1"/>
  <c r="K10" i="5"/>
  <c r="I10" i="5"/>
  <c r="A10" i="5"/>
  <c r="N9" i="5"/>
  <c r="P9" i="5" s="1"/>
  <c r="K9" i="5"/>
  <c r="I9" i="5"/>
  <c r="A9" i="5"/>
  <c r="N8" i="5"/>
  <c r="Q8" i="5" s="1"/>
  <c r="K8" i="5"/>
  <c r="I8" i="5"/>
  <c r="A8" i="5"/>
  <c r="N7" i="5"/>
  <c r="P7" i="5" s="1"/>
  <c r="K7" i="5"/>
  <c r="I7" i="5"/>
  <c r="A7" i="5"/>
  <c r="K6" i="5"/>
  <c r="I6" i="5"/>
  <c r="A6" i="5"/>
  <c r="AO1" i="5"/>
  <c r="E154" i="4"/>
  <c r="E153" i="4"/>
  <c r="E152" i="4"/>
  <c r="E151" i="4"/>
  <c r="E150" i="4"/>
  <c r="E149" i="4"/>
  <c r="E148" i="4"/>
  <c r="E147" i="4"/>
  <c r="E146" i="4"/>
  <c r="E145" i="4"/>
  <c r="E144" i="4"/>
  <c r="E143" i="4"/>
  <c r="A139" i="4"/>
  <c r="C139" i="4" s="1"/>
  <c r="A138" i="4"/>
  <c r="D138" i="4" s="1"/>
  <c r="A137" i="4"/>
  <c r="D137" i="4" s="1"/>
  <c r="A136" i="4"/>
  <c r="C136" i="4" s="1"/>
  <c r="A135" i="4"/>
  <c r="D135" i="4" s="1"/>
  <c r="A134" i="4"/>
  <c r="D134" i="4" s="1"/>
  <c r="A133" i="4"/>
  <c r="D133" i="4" s="1"/>
  <c r="A124" i="4"/>
  <c r="D124" i="4" s="1"/>
  <c r="A123" i="4"/>
  <c r="E123" i="4" s="1"/>
  <c r="A122" i="4"/>
  <c r="E122" i="4" s="1"/>
  <c r="A121" i="4"/>
  <c r="B121" i="4" s="1"/>
  <c r="A120" i="4"/>
  <c r="A119" i="4"/>
  <c r="B119" i="4" s="1"/>
  <c r="A118" i="4"/>
  <c r="E118" i="4" s="1"/>
  <c r="A117" i="4"/>
  <c r="A116" i="4"/>
  <c r="A115" i="4"/>
  <c r="A114" i="4"/>
  <c r="E114" i="4" s="1"/>
  <c r="A113" i="4"/>
  <c r="A112" i="4"/>
  <c r="D112" i="4" s="1"/>
  <c r="A111" i="4"/>
  <c r="C111" i="4" s="1"/>
  <c r="A110" i="4"/>
  <c r="E110" i="4" s="1"/>
  <c r="K106" i="4"/>
  <c r="L106" i="4" s="1"/>
  <c r="I105" i="4"/>
  <c r="L105" i="4" s="1"/>
  <c r="C105" i="4"/>
  <c r="B105" i="4"/>
  <c r="I104" i="4"/>
  <c r="L104" i="4" s="1"/>
  <c r="C104" i="4"/>
  <c r="B104" i="4"/>
  <c r="I103" i="4"/>
  <c r="L103" i="4" s="1"/>
  <c r="C103" i="4"/>
  <c r="B103" i="4"/>
  <c r="I102" i="4"/>
  <c r="L102" i="4" s="1"/>
  <c r="C102" i="4"/>
  <c r="B102" i="4"/>
  <c r="I101" i="4"/>
  <c r="L101" i="4" s="1"/>
  <c r="C101" i="4"/>
  <c r="B101" i="4"/>
  <c r="I100" i="4"/>
  <c r="L100" i="4" s="1"/>
  <c r="C100" i="4"/>
  <c r="B100" i="4"/>
  <c r="I99" i="4"/>
  <c r="L99" i="4" s="1"/>
  <c r="C99" i="4"/>
  <c r="B99" i="4"/>
  <c r="I98" i="4"/>
  <c r="L98" i="4" s="1"/>
  <c r="C98" i="4"/>
  <c r="B98" i="4"/>
  <c r="I97" i="4"/>
  <c r="L97" i="4" s="1"/>
  <c r="C97" i="4"/>
  <c r="B97" i="4"/>
  <c r="I96" i="4"/>
  <c r="L96" i="4" s="1"/>
  <c r="C96" i="4"/>
  <c r="B96" i="4"/>
  <c r="I95" i="4"/>
  <c r="L95" i="4" s="1"/>
  <c r="C95" i="4"/>
  <c r="B95" i="4"/>
  <c r="I94" i="4"/>
  <c r="L94" i="4" s="1"/>
  <c r="C94" i="4"/>
  <c r="B94" i="4"/>
  <c r="I93" i="4"/>
  <c r="L93" i="4" s="1"/>
  <c r="C93" i="4"/>
  <c r="B93" i="4"/>
  <c r="I92" i="4"/>
  <c r="L92" i="4" s="1"/>
  <c r="C92" i="4"/>
  <c r="B92" i="4"/>
  <c r="I91" i="4"/>
  <c r="L91" i="4" s="1"/>
  <c r="C91" i="4"/>
  <c r="B91" i="4"/>
  <c r="I90" i="4"/>
  <c r="L90" i="4" s="1"/>
  <c r="C90" i="4"/>
  <c r="B90" i="4"/>
  <c r="I89" i="4"/>
  <c r="L89" i="4" s="1"/>
  <c r="C89" i="4"/>
  <c r="B89" i="4"/>
  <c r="I88" i="4"/>
  <c r="L88" i="4" s="1"/>
  <c r="C88" i="4"/>
  <c r="B88" i="4"/>
  <c r="I87" i="4"/>
  <c r="L87" i="4" s="1"/>
  <c r="C87" i="4"/>
  <c r="B87" i="4"/>
  <c r="I86" i="4"/>
  <c r="L86" i="4" s="1"/>
  <c r="C86" i="4"/>
  <c r="B86" i="4"/>
  <c r="I85" i="4"/>
  <c r="L85" i="4" s="1"/>
  <c r="C85" i="4"/>
  <c r="B85" i="4"/>
  <c r="I84" i="4"/>
  <c r="L84" i="4" s="1"/>
  <c r="C84" i="4"/>
  <c r="B84" i="4"/>
  <c r="I83" i="4"/>
  <c r="L83" i="4" s="1"/>
  <c r="C83" i="4"/>
  <c r="B83" i="4"/>
  <c r="I82" i="4"/>
  <c r="L82" i="4" s="1"/>
  <c r="C82" i="4"/>
  <c r="B82" i="4"/>
  <c r="I81" i="4"/>
  <c r="L81" i="4" s="1"/>
  <c r="C81" i="4"/>
  <c r="B81" i="4"/>
  <c r="I80" i="4"/>
  <c r="L80" i="4" s="1"/>
  <c r="C80" i="4"/>
  <c r="B80" i="4"/>
  <c r="I79" i="4"/>
  <c r="L79" i="4" s="1"/>
  <c r="C79" i="4"/>
  <c r="B79" i="4"/>
  <c r="I78" i="4"/>
  <c r="L78" i="4" s="1"/>
  <c r="C78" i="4"/>
  <c r="B78" i="4"/>
  <c r="I77" i="4"/>
  <c r="L77" i="4" s="1"/>
  <c r="C77" i="4"/>
  <c r="B77" i="4"/>
  <c r="I76" i="4"/>
  <c r="L76" i="4" s="1"/>
  <c r="C76" i="4"/>
  <c r="B76" i="4"/>
  <c r="I75" i="4"/>
  <c r="L75" i="4" s="1"/>
  <c r="C75" i="4"/>
  <c r="B75" i="4"/>
  <c r="I74" i="4"/>
  <c r="L74" i="4" s="1"/>
  <c r="C74" i="4"/>
  <c r="B74" i="4"/>
  <c r="I73" i="4"/>
  <c r="L73" i="4" s="1"/>
  <c r="C73" i="4"/>
  <c r="B73" i="4"/>
  <c r="I72" i="4"/>
  <c r="L72" i="4" s="1"/>
  <c r="C72" i="4"/>
  <c r="B72" i="4"/>
  <c r="I71" i="4"/>
  <c r="L71" i="4" s="1"/>
  <c r="C71" i="4"/>
  <c r="B71" i="4"/>
  <c r="I70" i="4"/>
  <c r="L70" i="4" s="1"/>
  <c r="C70" i="4"/>
  <c r="B70" i="4"/>
  <c r="I69" i="4"/>
  <c r="L69" i="4" s="1"/>
  <c r="C69" i="4"/>
  <c r="B69" i="4"/>
  <c r="I68" i="4"/>
  <c r="L68" i="4" s="1"/>
  <c r="C68" i="4"/>
  <c r="B68" i="4"/>
  <c r="I67" i="4"/>
  <c r="L67" i="4" s="1"/>
  <c r="C67" i="4"/>
  <c r="B67" i="4"/>
  <c r="I66" i="4"/>
  <c r="L66" i="4" s="1"/>
  <c r="C66" i="4"/>
  <c r="B66" i="4"/>
  <c r="I65" i="4"/>
  <c r="L65" i="4" s="1"/>
  <c r="C65" i="4"/>
  <c r="B65" i="4"/>
  <c r="I64" i="4"/>
  <c r="L64" i="4" s="1"/>
  <c r="C64" i="4"/>
  <c r="B64" i="4"/>
  <c r="I63" i="4"/>
  <c r="L63" i="4" s="1"/>
  <c r="C63" i="4"/>
  <c r="B63" i="4"/>
  <c r="I62" i="4"/>
  <c r="L62" i="4" s="1"/>
  <c r="C62" i="4"/>
  <c r="B62" i="4"/>
  <c r="I61" i="4"/>
  <c r="L61" i="4" s="1"/>
  <c r="C61" i="4"/>
  <c r="B61" i="4"/>
  <c r="I60" i="4"/>
  <c r="L60" i="4" s="1"/>
  <c r="C60" i="4"/>
  <c r="B60" i="4"/>
  <c r="I59" i="4"/>
  <c r="L59" i="4" s="1"/>
  <c r="C59" i="4"/>
  <c r="B59" i="4"/>
  <c r="I58" i="4"/>
  <c r="L58" i="4" s="1"/>
  <c r="C58" i="4"/>
  <c r="B58" i="4"/>
  <c r="I57" i="4"/>
  <c r="L57" i="4" s="1"/>
  <c r="C57" i="4"/>
  <c r="B57" i="4"/>
  <c r="I56" i="4"/>
  <c r="L56" i="4" s="1"/>
  <c r="C56" i="4"/>
  <c r="B56" i="4"/>
  <c r="I55" i="4"/>
  <c r="L55" i="4" s="1"/>
  <c r="C55" i="4"/>
  <c r="B55" i="4"/>
  <c r="I54" i="4"/>
  <c r="L54" i="4" s="1"/>
  <c r="C54" i="4"/>
  <c r="B54" i="4"/>
  <c r="I53" i="4"/>
  <c r="L53" i="4" s="1"/>
  <c r="C53" i="4"/>
  <c r="B53" i="4"/>
  <c r="I52" i="4"/>
  <c r="L52" i="4" s="1"/>
  <c r="C52" i="4"/>
  <c r="B52" i="4"/>
  <c r="I51" i="4"/>
  <c r="L51" i="4" s="1"/>
  <c r="C51" i="4"/>
  <c r="B51" i="4"/>
  <c r="I50" i="4"/>
  <c r="L50" i="4" s="1"/>
  <c r="C50" i="4"/>
  <c r="B50" i="4"/>
  <c r="I49" i="4"/>
  <c r="L49" i="4" s="1"/>
  <c r="C49" i="4"/>
  <c r="B49" i="4"/>
  <c r="I48" i="4"/>
  <c r="L48" i="4" s="1"/>
  <c r="C48" i="4"/>
  <c r="B48" i="4"/>
  <c r="I47" i="4"/>
  <c r="L47" i="4" s="1"/>
  <c r="C47" i="4"/>
  <c r="B47" i="4"/>
  <c r="I46" i="4"/>
  <c r="L46" i="4" s="1"/>
  <c r="C46" i="4"/>
  <c r="B46" i="4"/>
  <c r="I45" i="4"/>
  <c r="L45" i="4" s="1"/>
  <c r="C45" i="4"/>
  <c r="B45" i="4"/>
  <c r="I44" i="4"/>
  <c r="L44" i="4" s="1"/>
  <c r="C44" i="4"/>
  <c r="B44" i="4"/>
  <c r="I43" i="4"/>
  <c r="L43" i="4" s="1"/>
  <c r="C43" i="4"/>
  <c r="B43" i="4"/>
  <c r="I42" i="4"/>
  <c r="L42" i="4" s="1"/>
  <c r="C42" i="4"/>
  <c r="B42" i="4"/>
  <c r="I41" i="4"/>
  <c r="L41" i="4" s="1"/>
  <c r="C41" i="4"/>
  <c r="B41" i="4"/>
  <c r="I40" i="4"/>
  <c r="L40" i="4" s="1"/>
  <c r="C40" i="4"/>
  <c r="B40" i="4"/>
  <c r="I39" i="4"/>
  <c r="L39" i="4" s="1"/>
  <c r="C39" i="4"/>
  <c r="B39" i="4"/>
  <c r="I38" i="4"/>
  <c r="L38" i="4" s="1"/>
  <c r="C38" i="4"/>
  <c r="B38" i="4"/>
  <c r="I37" i="4"/>
  <c r="L37" i="4" s="1"/>
  <c r="C37" i="4"/>
  <c r="B37" i="4"/>
  <c r="I36" i="4"/>
  <c r="L36" i="4" s="1"/>
  <c r="C36" i="4"/>
  <c r="B36" i="4"/>
  <c r="I35" i="4"/>
  <c r="L35" i="4" s="1"/>
  <c r="C35" i="4"/>
  <c r="B35" i="4"/>
  <c r="I34" i="4"/>
  <c r="L34" i="4" s="1"/>
  <c r="C34" i="4"/>
  <c r="B34" i="4"/>
  <c r="I33" i="4"/>
  <c r="L33" i="4" s="1"/>
  <c r="C33" i="4"/>
  <c r="B33" i="4"/>
  <c r="I32" i="4"/>
  <c r="L32" i="4" s="1"/>
  <c r="C32" i="4"/>
  <c r="B32" i="4"/>
  <c r="I31" i="4"/>
  <c r="L31" i="4" s="1"/>
  <c r="C31" i="4"/>
  <c r="B31" i="4"/>
  <c r="I30" i="4"/>
  <c r="L30" i="4" s="1"/>
  <c r="C30" i="4"/>
  <c r="B30" i="4"/>
  <c r="I29" i="4"/>
  <c r="L29" i="4" s="1"/>
  <c r="C29" i="4"/>
  <c r="B29" i="4"/>
  <c r="I28" i="4"/>
  <c r="L28" i="4" s="1"/>
  <c r="C28" i="4"/>
  <c r="B28" i="4"/>
  <c r="I27" i="4"/>
  <c r="L27" i="4" s="1"/>
  <c r="C27" i="4"/>
  <c r="B27" i="4"/>
  <c r="I26" i="4"/>
  <c r="L26" i="4" s="1"/>
  <c r="C26" i="4"/>
  <c r="B26" i="4"/>
  <c r="I25" i="4"/>
  <c r="L25" i="4" s="1"/>
  <c r="C25" i="4"/>
  <c r="B25" i="4"/>
  <c r="I24" i="4"/>
  <c r="L24" i="4" s="1"/>
  <c r="C24" i="4"/>
  <c r="B24" i="4"/>
  <c r="I23" i="4"/>
  <c r="L23" i="4" s="1"/>
  <c r="C23" i="4"/>
  <c r="B23" i="4"/>
  <c r="I22" i="4"/>
  <c r="L22" i="4" s="1"/>
  <c r="C22" i="4"/>
  <c r="B22" i="4"/>
  <c r="I21" i="4"/>
  <c r="L21" i="4" s="1"/>
  <c r="C21" i="4"/>
  <c r="B21" i="4"/>
  <c r="I20" i="4"/>
  <c r="L20" i="4" s="1"/>
  <c r="C20" i="4"/>
  <c r="B20" i="4"/>
  <c r="I19" i="4"/>
  <c r="L19" i="4" s="1"/>
  <c r="C19" i="4"/>
  <c r="B19" i="4"/>
  <c r="I18" i="4"/>
  <c r="L18" i="4" s="1"/>
  <c r="C18" i="4"/>
  <c r="B18" i="4"/>
  <c r="I17" i="4"/>
  <c r="L17" i="4" s="1"/>
  <c r="C17" i="4"/>
  <c r="B17" i="4"/>
  <c r="I16" i="4"/>
  <c r="L16" i="4" s="1"/>
  <c r="C16" i="4"/>
  <c r="B16" i="4"/>
  <c r="I15" i="4"/>
  <c r="L15" i="4" s="1"/>
  <c r="C15" i="4"/>
  <c r="B15" i="4"/>
  <c r="I14" i="4"/>
  <c r="L14" i="4" s="1"/>
  <c r="C14" i="4"/>
  <c r="B14" i="4"/>
  <c r="I13" i="4"/>
  <c r="L13" i="4" s="1"/>
  <c r="C13" i="4"/>
  <c r="B13" i="4"/>
  <c r="I12" i="4"/>
  <c r="L12" i="4" s="1"/>
  <c r="C12" i="4"/>
  <c r="B12" i="4"/>
  <c r="I11" i="4"/>
  <c r="L11" i="4" s="1"/>
  <c r="C11" i="4"/>
  <c r="B11" i="4"/>
  <c r="I10" i="4"/>
  <c r="L10" i="4" s="1"/>
  <c r="C10" i="4"/>
  <c r="B10" i="4"/>
  <c r="I9" i="4"/>
  <c r="L9" i="4" s="1"/>
  <c r="C9" i="4"/>
  <c r="B9" i="4"/>
  <c r="I8" i="4"/>
  <c r="L8" i="4" s="1"/>
  <c r="C8" i="4"/>
  <c r="B8" i="4"/>
  <c r="I7" i="4"/>
  <c r="L7" i="4" s="1"/>
  <c r="C7" i="4"/>
  <c r="B7" i="4"/>
  <c r="I6" i="4"/>
  <c r="L6" i="4" s="1"/>
  <c r="C6" i="4"/>
  <c r="B6" i="4"/>
  <c r="AO1" i="4"/>
  <c r="Y20" i="3"/>
  <c r="U20" i="3"/>
  <c r="W20" i="3" s="1"/>
  <c r="R20" i="3"/>
  <c r="Q20" i="3"/>
  <c r="P20" i="3"/>
  <c r="O20" i="3"/>
  <c r="N20" i="3"/>
  <c r="M20" i="3"/>
  <c r="L20" i="3"/>
  <c r="K20" i="3"/>
  <c r="J20" i="3"/>
  <c r="I20" i="3"/>
  <c r="H20" i="3"/>
  <c r="G20" i="3"/>
  <c r="Y19" i="3"/>
  <c r="U19" i="3"/>
  <c r="X19" i="3" s="1"/>
  <c r="R19" i="3"/>
  <c r="Q19" i="3"/>
  <c r="P19" i="3"/>
  <c r="O19" i="3"/>
  <c r="N19" i="3"/>
  <c r="M19" i="3"/>
  <c r="L19" i="3"/>
  <c r="K19" i="3"/>
  <c r="J19" i="3"/>
  <c r="I19" i="3"/>
  <c r="H19" i="3"/>
  <c r="G19" i="3"/>
  <c r="Y18" i="3"/>
  <c r="U18" i="3"/>
  <c r="X18" i="3" s="1"/>
  <c r="R18" i="3"/>
  <c r="Q18" i="3"/>
  <c r="P18" i="3"/>
  <c r="O18" i="3"/>
  <c r="N18" i="3"/>
  <c r="M18" i="3"/>
  <c r="L18" i="3"/>
  <c r="K18" i="3"/>
  <c r="J18" i="3"/>
  <c r="I18" i="3"/>
  <c r="H18" i="3"/>
  <c r="G18" i="3"/>
  <c r="Y17" i="3"/>
  <c r="U17" i="3"/>
  <c r="W17" i="3" s="1"/>
  <c r="R17" i="3"/>
  <c r="Q17" i="3"/>
  <c r="P17" i="3"/>
  <c r="O17" i="3"/>
  <c r="N17" i="3"/>
  <c r="M17" i="3"/>
  <c r="L17" i="3"/>
  <c r="K17" i="3"/>
  <c r="J17" i="3"/>
  <c r="I17" i="3"/>
  <c r="H17" i="3"/>
  <c r="G17" i="3"/>
  <c r="Y16" i="3"/>
  <c r="U16" i="3"/>
  <c r="X16" i="3" s="1"/>
  <c r="R16" i="3"/>
  <c r="Q16" i="3"/>
  <c r="P16" i="3"/>
  <c r="O16" i="3"/>
  <c r="N16" i="3"/>
  <c r="M16" i="3"/>
  <c r="L16" i="3"/>
  <c r="K16" i="3"/>
  <c r="J16" i="3"/>
  <c r="I16" i="3"/>
  <c r="H16" i="3"/>
  <c r="G16" i="3"/>
  <c r="Y15" i="3"/>
  <c r="U15" i="3"/>
  <c r="X15" i="3" s="1"/>
  <c r="R15" i="3"/>
  <c r="Q15" i="3"/>
  <c r="P15" i="3"/>
  <c r="O15" i="3"/>
  <c r="N15" i="3"/>
  <c r="M15" i="3"/>
  <c r="L15" i="3"/>
  <c r="K15" i="3"/>
  <c r="J15" i="3"/>
  <c r="I15" i="3"/>
  <c r="H15" i="3"/>
  <c r="G15" i="3"/>
  <c r="Y14" i="3"/>
  <c r="U14" i="3"/>
  <c r="W14" i="3" s="1"/>
  <c r="R14" i="3"/>
  <c r="Q14" i="3"/>
  <c r="P14" i="3"/>
  <c r="O14" i="3"/>
  <c r="N14" i="3"/>
  <c r="M14" i="3"/>
  <c r="L14" i="3"/>
  <c r="K14" i="3"/>
  <c r="J14" i="3"/>
  <c r="I14" i="3"/>
  <c r="H14" i="3"/>
  <c r="G14" i="3"/>
  <c r="Y13" i="3"/>
  <c r="U13" i="3"/>
  <c r="W13" i="3" s="1"/>
  <c r="R13" i="3"/>
  <c r="Q13" i="3"/>
  <c r="P13" i="3"/>
  <c r="O13" i="3"/>
  <c r="N13" i="3"/>
  <c r="M13" i="3"/>
  <c r="L13" i="3"/>
  <c r="K13" i="3"/>
  <c r="J13" i="3"/>
  <c r="I13" i="3"/>
  <c r="H13" i="3"/>
  <c r="G13" i="3"/>
  <c r="Y12" i="3"/>
  <c r="U12" i="3"/>
  <c r="W12" i="3" s="1"/>
  <c r="R12" i="3"/>
  <c r="Q12" i="3"/>
  <c r="P12" i="3"/>
  <c r="O12" i="3"/>
  <c r="N12" i="3"/>
  <c r="M12" i="3"/>
  <c r="L12" i="3"/>
  <c r="K12" i="3"/>
  <c r="J12" i="3"/>
  <c r="I12" i="3"/>
  <c r="H12" i="3"/>
  <c r="G12" i="3"/>
  <c r="Y11" i="3"/>
  <c r="U11" i="3"/>
  <c r="W11" i="3" s="1"/>
  <c r="R11" i="3"/>
  <c r="Q11" i="3"/>
  <c r="P11" i="3"/>
  <c r="O11" i="3"/>
  <c r="N11" i="3"/>
  <c r="M11" i="3"/>
  <c r="L11" i="3"/>
  <c r="K11" i="3"/>
  <c r="J11" i="3"/>
  <c r="I11" i="3"/>
  <c r="H11" i="3"/>
  <c r="G11" i="3"/>
  <c r="Y10" i="3"/>
  <c r="U10" i="3"/>
  <c r="X10" i="3" s="1"/>
  <c r="R10" i="3"/>
  <c r="Q10" i="3"/>
  <c r="P10" i="3"/>
  <c r="O10" i="3"/>
  <c r="N10" i="3"/>
  <c r="M10" i="3"/>
  <c r="L10" i="3"/>
  <c r="K10" i="3"/>
  <c r="J10" i="3"/>
  <c r="I10" i="3"/>
  <c r="H10" i="3"/>
  <c r="G10" i="3"/>
  <c r="Y9" i="3"/>
  <c r="U9" i="3"/>
  <c r="X9" i="3" s="1"/>
  <c r="R9" i="3"/>
  <c r="Q9" i="3"/>
  <c r="P9" i="3"/>
  <c r="O9" i="3"/>
  <c r="N9" i="3"/>
  <c r="M9" i="3"/>
  <c r="L9" i="3"/>
  <c r="K9" i="3"/>
  <c r="J9" i="3"/>
  <c r="I9" i="3"/>
  <c r="H9" i="3"/>
  <c r="G9" i="3"/>
  <c r="Y8" i="3"/>
  <c r="U8" i="3"/>
  <c r="W8" i="3" s="1"/>
  <c r="R8" i="3"/>
  <c r="Q8" i="3"/>
  <c r="P8" i="3"/>
  <c r="O8" i="3"/>
  <c r="N8" i="3"/>
  <c r="M8" i="3"/>
  <c r="L8" i="3"/>
  <c r="K8" i="3"/>
  <c r="J8" i="3"/>
  <c r="I8" i="3"/>
  <c r="H8" i="3"/>
  <c r="G8" i="3"/>
  <c r="Y7" i="3"/>
  <c r="U7" i="3"/>
  <c r="W7" i="3" s="1"/>
  <c r="R7" i="3"/>
  <c r="Q7" i="3"/>
  <c r="P7" i="3"/>
  <c r="O7" i="3"/>
  <c r="N7" i="3"/>
  <c r="M7" i="3"/>
  <c r="L7" i="3"/>
  <c r="K7" i="3"/>
  <c r="J7" i="3"/>
  <c r="I7" i="3"/>
  <c r="H7" i="3"/>
  <c r="G7" i="3"/>
  <c r="Y6" i="3"/>
  <c r="U6" i="3"/>
  <c r="W6" i="3" s="1"/>
  <c r="R6" i="3"/>
  <c r="Q6" i="3"/>
  <c r="P6" i="3"/>
  <c r="O6" i="3"/>
  <c r="N6" i="3"/>
  <c r="M6" i="3"/>
  <c r="L6" i="3"/>
  <c r="K6" i="3"/>
  <c r="J6" i="3"/>
  <c r="I6" i="3"/>
  <c r="H6" i="3"/>
  <c r="G6" i="3"/>
  <c r="AO1" i="3"/>
  <c r="F17" i="2"/>
  <c r="C21" i="1" s="1"/>
  <c r="E17" i="2"/>
  <c r="D17" i="2"/>
  <c r="G17" i="2" s="1"/>
  <c r="F16" i="2"/>
  <c r="C20" i="1" s="1"/>
  <c r="E16" i="2"/>
  <c r="D16" i="2"/>
  <c r="H16" i="2" s="1"/>
  <c r="H12" i="2"/>
  <c r="G12" i="2"/>
  <c r="H11" i="2"/>
  <c r="G11" i="2"/>
  <c r="I11" i="2" s="1"/>
  <c r="H10" i="2"/>
  <c r="G10" i="2"/>
  <c r="I10" i="2" s="1"/>
  <c r="H9" i="2"/>
  <c r="G9" i="2"/>
  <c r="I9" i="2" s="1"/>
  <c r="H8" i="2"/>
  <c r="G8" i="2"/>
  <c r="H7" i="2"/>
  <c r="G7" i="2"/>
  <c r="I7" i="2" s="1"/>
  <c r="H6" i="2"/>
  <c r="G6" i="2"/>
  <c r="I6" i="2" s="1"/>
  <c r="H5" i="2"/>
  <c r="G5" i="2"/>
  <c r="AO1" i="2"/>
  <c r="F31" i="1"/>
  <c r="B5" i="1" s="1"/>
  <c r="F29" i="1"/>
  <c r="F24" i="1"/>
  <c r="F22" i="1"/>
  <c r="F23" i="1" s="1"/>
  <c r="E13" i="1" s="1"/>
  <c r="F21" i="1"/>
  <c r="F17" i="1"/>
  <c r="F18" i="1" s="1"/>
  <c r="E12" i="1"/>
  <c r="F11" i="1"/>
  <c r="E11" i="1"/>
  <c r="B2" i="1"/>
  <c r="AO1" i="1"/>
  <c r="C12" i="1" l="1"/>
  <c r="C11" i="1"/>
  <c r="I5" i="2"/>
  <c r="E124" i="4"/>
  <c r="I8" i="2"/>
  <c r="F30" i="1"/>
  <c r="C138" i="4"/>
  <c r="E138" i="4" s="1"/>
  <c r="Q13" i="5"/>
  <c r="Q20" i="5"/>
  <c r="X6" i="3"/>
  <c r="F27" i="1"/>
  <c r="C119" i="4"/>
  <c r="C151" i="4"/>
  <c r="D119" i="4"/>
  <c r="I12" i="2"/>
  <c r="F53" i="1"/>
  <c r="E119" i="4"/>
  <c r="F25" i="6"/>
  <c r="E112" i="4"/>
  <c r="O20" i="5"/>
  <c r="F26" i="6"/>
  <c r="R26" i="6" s="1"/>
  <c r="C37" i="6"/>
  <c r="E17" i="7" s="1"/>
  <c r="S11" i="6"/>
  <c r="E32" i="6" s="1"/>
  <c r="G12" i="7" s="1"/>
  <c r="G16" i="2"/>
  <c r="D128" i="4"/>
  <c r="S14" i="6"/>
  <c r="E33" i="6" s="1"/>
  <c r="G13" i="7" s="1"/>
  <c r="D33" i="6"/>
  <c r="F13" i="7" s="1"/>
  <c r="C148" i="4"/>
  <c r="C154" i="4"/>
  <c r="D153" i="4"/>
  <c r="C147" i="4"/>
  <c r="D154" i="4"/>
  <c r="D146" i="4"/>
  <c r="D129" i="4"/>
  <c r="C146" i="4"/>
  <c r="C129" i="4"/>
  <c r="E129" i="4" s="1"/>
  <c r="D145" i="4"/>
  <c r="D147" i="4"/>
  <c r="D150" i="4"/>
  <c r="C149" i="4"/>
  <c r="C150" i="4"/>
  <c r="C144" i="4"/>
  <c r="D143" i="4"/>
  <c r="C143" i="4"/>
  <c r="D149" i="4"/>
  <c r="D148" i="4"/>
  <c r="C145" i="4"/>
  <c r="D144" i="4"/>
  <c r="C153" i="4"/>
  <c r="S17" i="6"/>
  <c r="E34" i="6" s="1"/>
  <c r="G14" i="7" s="1"/>
  <c r="D35" i="6"/>
  <c r="F15" i="7" s="1"/>
  <c r="D139" i="4"/>
  <c r="E139" i="4" s="1"/>
  <c r="O12" i="5"/>
  <c r="Q12" i="5"/>
  <c r="P12" i="5"/>
  <c r="O8" i="5"/>
  <c r="C128" i="4"/>
  <c r="F54" i="1"/>
  <c r="F55" i="1"/>
  <c r="D151" i="4"/>
  <c r="F52" i="1"/>
  <c r="C152" i="4"/>
  <c r="D120" i="4"/>
  <c r="E120" i="4"/>
  <c r="C120" i="4"/>
  <c r="P8" i="5"/>
  <c r="C113" i="4"/>
  <c r="E113" i="4"/>
  <c r="D113" i="4"/>
  <c r="I106" i="4"/>
  <c r="F123" i="4" s="1"/>
  <c r="B113" i="4"/>
  <c r="D152" i="4"/>
  <c r="P21" i="5"/>
  <c r="Q21" i="5"/>
  <c r="O21" i="5"/>
  <c r="P17" i="5"/>
  <c r="Q17" i="5"/>
  <c r="F25" i="1"/>
  <c r="B120" i="4"/>
  <c r="S23" i="6"/>
  <c r="E36" i="6" s="1"/>
  <c r="G16" i="7" s="1"/>
  <c r="O14" i="5"/>
  <c r="Q14" i="5"/>
  <c r="Q18" i="5"/>
  <c r="B123" i="4"/>
  <c r="X7" i="3"/>
  <c r="D111" i="4"/>
  <c r="E111" i="4"/>
  <c r="O15" i="5"/>
  <c r="D136" i="4"/>
  <c r="E136" i="4" s="1"/>
  <c r="P15" i="5"/>
  <c r="X12" i="3"/>
  <c r="Q7" i="5"/>
  <c r="W9" i="3"/>
  <c r="B112" i="4"/>
  <c r="B124" i="4"/>
  <c r="Q11" i="5"/>
  <c r="W19" i="3"/>
  <c r="W16" i="3"/>
  <c r="S8" i="6"/>
  <c r="E31" i="6" s="1"/>
  <c r="X13" i="3"/>
  <c r="O10" i="5"/>
  <c r="O18" i="5"/>
  <c r="W10" i="3"/>
  <c r="B116" i="4"/>
  <c r="C135" i="4"/>
  <c r="E135" i="4" s="1"/>
  <c r="C116" i="4"/>
  <c r="B115" i="4"/>
  <c r="C115" i="4"/>
  <c r="C134" i="4"/>
  <c r="E134" i="4" s="1"/>
  <c r="D115" i="4"/>
  <c r="E115" i="4"/>
  <c r="E121" i="4"/>
  <c r="C121" i="4"/>
  <c r="D121" i="4"/>
  <c r="P10" i="5"/>
  <c r="W18" i="3"/>
  <c r="B111" i="4"/>
  <c r="D116" i="4"/>
  <c r="E116" i="4"/>
  <c r="C123" i="4"/>
  <c r="W15" i="3"/>
  <c r="D123" i="4"/>
  <c r="E117" i="4"/>
  <c r="D117" i="4"/>
  <c r="C117" i="4"/>
  <c r="O7" i="5"/>
  <c r="B117" i="4"/>
  <c r="O11" i="5"/>
  <c r="C112" i="4"/>
  <c r="C124" i="4"/>
  <c r="Q9" i="5"/>
  <c r="P16" i="5"/>
  <c r="H17" i="2"/>
  <c r="X8" i="3"/>
  <c r="X11" i="3"/>
  <c r="X14" i="3"/>
  <c r="X17" i="3"/>
  <c r="X20" i="3"/>
  <c r="C110" i="4"/>
  <c r="C114" i="4"/>
  <c r="C118" i="4"/>
  <c r="C122" i="4"/>
  <c r="Q16" i="5"/>
  <c r="O19" i="5"/>
  <c r="P19" i="5"/>
  <c r="C137" i="4"/>
  <c r="E137" i="4" s="1"/>
  <c r="O9" i="5"/>
  <c r="B110" i="4"/>
  <c r="B114" i="4"/>
  <c r="B118" i="4"/>
  <c r="B122" i="4"/>
  <c r="D110" i="4"/>
  <c r="D114" i="4"/>
  <c r="D118" i="4"/>
  <c r="D122" i="4"/>
  <c r="C133" i="4"/>
  <c r="E133" i="4" s="1"/>
  <c r="O13" i="5"/>
  <c r="F116" i="4" l="1"/>
  <c r="F115" i="4"/>
  <c r="F120" i="4"/>
  <c r="E128" i="4"/>
  <c r="F117" i="4"/>
  <c r="F121" i="4"/>
  <c r="F28" i="1"/>
  <c r="F113" i="4"/>
  <c r="D37" i="6"/>
  <c r="F17" i="7" s="1"/>
  <c r="S26" i="6"/>
  <c r="E37" i="6" s="1"/>
  <c r="G17" i="7" s="1"/>
  <c r="D38" i="6"/>
  <c r="G11" i="7"/>
  <c r="F129" i="4"/>
  <c r="F20" i="1" s="1"/>
  <c r="F136" i="4"/>
  <c r="F128" i="4"/>
  <c r="F19" i="1" s="1"/>
  <c r="F137" i="4"/>
  <c r="F135" i="4"/>
  <c r="F122" i="4"/>
  <c r="F110" i="4"/>
  <c r="F134" i="4"/>
  <c r="F16" i="1"/>
  <c r="B12" i="1" s="1"/>
  <c r="F133" i="4"/>
  <c r="F118" i="4"/>
  <c r="F139" i="4"/>
  <c r="F124" i="4"/>
  <c r="F114" i="4"/>
  <c r="F112" i="4"/>
  <c r="F119" i="4"/>
  <c r="F138" i="4"/>
  <c r="F111" i="4"/>
  <c r="F26" i="1" l="1"/>
  <c r="F12" i="1" s="1"/>
  <c r="F7" i="7"/>
</calcChain>
</file>

<file path=xl/sharedStrings.xml><?xml version="1.0" encoding="utf-8"?>
<sst xmlns="http://schemas.openxmlformats.org/spreadsheetml/2006/main" count="367" uniqueCount="240">
  <si>
    <t>Mẫu kế hoạch trade marketing cả năm: lịch chương trình theo kênh MT, GT, ngân sách, điểm bán và POSM, KPI điểm bán, báo cáo tháng.</t>
  </si>
  <si>
    <t>Bản trống: cấu trúc giống bản đầy đủ. Nhập vào ô vàng, ô trắng tự tính. Danh sách chọn (kênh, loại, hạng mục, trạng thái) sửa ở sheet Danh mục.</t>
  </si>
  <si>
    <t>3 BƯỚC DÙNG</t>
  </si>
  <si>
    <t>① Ô cam chữ xám là ví dụ: nhập đè thông tin của bạn ở khối Thông tin (tên nhãn, năm, tổng ngân sách, tháng báo cáo). Ô vàng là ô trống để nhập, ô trắng tự tính.</t>
  </si>
  <si>
    <t>② Sửa chương trình ở sheet 2. Lịch 12 tháng, rồi ghi khoản chi ở sheet 3. Ngân sách (loại, hạng mục chọn sẵn sửa ở sheet Danh mục). Số tổng và biểu đồ ở đây tự đổi.</t>
  </si>
  <si>
    <t>③ Mỗi tháng nhập số thực ở sheet 3 (cột Thực chi), sheet 5. KPI và sheet 6. Báo cáo tháng, rồi đổi ô Tháng đang báo cáo.</t>
  </si>
  <si>
    <t>Tổng ngân sách đã lập</t>
  </si>
  <si>
    <t>từ sheet 3. Ngân sách</t>
  </si>
  <si>
    <t>so với ô Tổng ngân sách trade năm</t>
  </si>
  <si>
    <t>từ sheet 5. KPI</t>
  </si>
  <si>
    <t>THÔNG TIN (nhập một lần, các sheet tự dùng)</t>
  </si>
  <si>
    <t>TÓM TẮT TỰ TÍNH</t>
  </si>
  <si>
    <t>Nhãn hàng</t>
  </si>
  <si>
    <t>Tổng ngân sách đã lập (sheet 3)</t>
  </si>
  <si>
    <t>Ngành hàng, khu vực</t>
  </si>
  <si>
    <t>Chênh so với ngân sách năm</t>
  </si>
  <si>
    <t>Năm kế hoạch</t>
  </si>
  <si>
    <t>Kiểm tra ngân sách</t>
  </si>
  <si>
    <t>Tổng ngân sách trade năm (VND, chưa VAT)</t>
  </si>
  <si>
    <t>Tỷ trọng kênh MT</t>
  </si>
  <si>
    <t>Số điểm MT mục tiêu (tự lấy từ sheet 1)</t>
  </si>
  <si>
    <t>Tỷ trọng kênh GT</t>
  </si>
  <si>
    <t>Số điểm GT mục tiêu (tự lấy từ sheet 1)</t>
  </si>
  <si>
    <t>Số chương trình trong năm (sheet 2)</t>
  </si>
  <si>
    <t>Người phụ trách</t>
  </si>
  <si>
    <t>Đã chi thực tế đến tháng báo cáo</t>
  </si>
  <si>
    <t>Tháng đang báo cáo</t>
  </si>
  <si>
    <t>% đã chi so với kế hoạch cùng kỳ</t>
  </si>
  <si>
    <t>Ngày đối chiếu hạn chốt (để trống = hôm nay)</t>
  </si>
  <si>
    <t>Số điểm trong danh sách (sheet 4)</t>
  </si>
  <si>
    <t>Điểm đến hạn đã có ảnh nghiệm thu</t>
  </si>
  <si>
    <t>KPI đạt mục tiêu tháng báo cáo (sheet 5)</t>
  </si>
  <si>
    <t>Chương trình lên kệ trong 45 ngày</t>
  </si>
  <si>
    <t>Chương trình trễ hạn chốt POSM</t>
  </si>
  <si>
    <t>Ngày dùng để đối chiếu</t>
  </si>
  <si>
    <t>Ô còn ví dụ chưa thay (tô cam)</t>
  </si>
  <si>
    <t>Dòng trỏ tới chương trình không còn trong lịch</t>
  </si>
  <si>
    <t>NGÂN SÁCH THEO THÁNG: KẾ HOẠCH MT, GT VÀ THỰC CHI</t>
  </si>
  <si>
    <t>NGÂN SÁCH THEO LOẠI CHƯƠNG TRÌNH</t>
  </si>
  <si>
    <t>Loại chương trình</t>
  </si>
  <si>
    <t>Ngân sách kế hoạch</t>
  </si>
  <si>
    <t>Trưng bày &amp; POSM</t>
  </si>
  <si>
    <t>Sampling/activation</t>
  </si>
  <si>
    <t>Khuyến mãi người tiêu dùng</t>
  </si>
  <si>
    <t>Thưởng điểm bán</t>
  </si>
  <si>
    <t>THỨ TỰ ĐIỀN (bấm tên sheet để mở)</t>
  </si>
  <si>
    <t>1. Mục tiêu &amp; kênh</t>
  </si>
  <si>
    <t>Mục tiêu độ phủ theo kênh MT, GT.</t>
  </si>
  <si>
    <t>2. Lịch 12 tháng</t>
  </si>
  <si>
    <t>Lịch chương trình cả năm, hạn chốt POSM tự tính lùi.</t>
  </si>
  <si>
    <t>3. Ngân sách</t>
  </si>
  <si>
    <t>Ngân sách theo chương trình, hạng mục, tháng; kế hoạch và thực chi.</t>
  </si>
  <si>
    <t>4. Điểm bán &amp; POSM</t>
  </si>
  <si>
    <t>Danh sách điểm, ngày lắp, ảnh nghiệm thu.</t>
  </si>
  <si>
    <t>5. KPI</t>
  </si>
  <si>
    <t>KPI điểm bán theo tháng, tự tô xanh, vàng, đỏ.</t>
  </si>
  <si>
    <t>6. Báo cáo tháng</t>
  </si>
  <si>
    <t>Báo cáo một trang để gửi cấp trên.</t>
  </si>
  <si>
    <t>Danh mục</t>
  </si>
  <si>
    <t>Danh sách chọn và thuật ngữ.</t>
  </si>
  <si>
    <t>(*) Khung giá sampling của A.M Agency 2026, chưa VAT, chỉ để tham khảo; báo giá thật theo phạm vi từng chương trình.</t>
  </si>
  <si>
    <t>Mẫu của A.M Agency – amagency.vn · Dữ liệu mẫu hư cấu, thay bằng số của bạn.</t>
  </si>
  <si>
    <t>1. MỤC TIÊU NĂM THEO KÊNH</t>
  </si>
  <si>
    <t>Nhập ô vàng: số điểm trong vùng, số điểm đang có hàng, số điểm mục tiêu cuối năm. Độ phủ và mức tăng tự tính.</t>
  </si>
  <si>
    <t>Kênh</t>
  </si>
  <si>
    <t>Nhóm điểm bán</t>
  </si>
  <si>
    <t>Loại điểm</t>
  </si>
  <si>
    <t>Tổng điểm trong vùng</t>
  </si>
  <si>
    <t>Điểm có hàng hiện tại</t>
  </si>
  <si>
    <t>Điểm có hàng mục tiêu</t>
  </si>
  <si>
    <t>Độ phủ hiện tại</t>
  </si>
  <si>
    <t>Độ phủ mục tiêu</t>
  </si>
  <si>
    <t>Mức tăng (điểm %)</t>
  </si>
  <si>
    <t>Vai trò kênh</t>
  </si>
  <si>
    <t>Ghi chú</t>
  </si>
  <si>
    <t>TỔNG THEO KÊNH</t>
  </si>
  <si>
    <t>MT</t>
  </si>
  <si>
    <t>GT</t>
  </si>
  <si>
    <t>2. LỊCH TRADE MARKETING 12 THÁNG</t>
  </si>
  <si>
    <t>Mỗi dòng một chương trình (có sẵn 15 dòng). Nhập kênh, tháng chạy, ngày lên kệ, số tuần chuẩn bị POSM, trạng thái; lưới tháng, hạn chốt và cảnh báo tự tính. Đổi tên chương trình thì chọn lại tên đó ở sheet 3 và 4 (ô đỏ báo dòng cần chọn lại).</t>
  </si>
  <si>
    <t>Ô cam chữ xám: ví dụ chưa thay, nhập đè.  Ô vàng: ô trống để nhập.  Ô trắng: tự tính.  Lưới tháng tự tô MT xanh dương, GT xanh lá.  Hạn chốt POSM = ngày lên kệ trừ số tuần chuẩn bị.</t>
  </si>
  <si>
    <t>Tết 6/2</t>
  </si>
  <si>
    <t>8/3</t>
  </si>
  <si>
    <t>Trung thu 15/9</t>
  </si>
  <si>
    <t>Chương trình</t>
  </si>
  <si>
    <t>Loại</t>
  </si>
  <si>
    <t>Chuỗi / khu vực</t>
  </si>
  <si>
    <t>Từ tháng</t>
  </si>
  <si>
    <t>Đến tháng</t>
  </si>
  <si>
    <t>T1</t>
  </si>
  <si>
    <t>T2</t>
  </si>
  <si>
    <t>T3</t>
  </si>
  <si>
    <t>T4</t>
  </si>
  <si>
    <t>T5</t>
  </si>
  <si>
    <t>T6</t>
  </si>
  <si>
    <t>T7</t>
  </si>
  <si>
    <t>T8</t>
  </si>
  <si>
    <t>T9</t>
  </si>
  <si>
    <t>T10</t>
  </si>
  <si>
    <t>T11</t>
  </si>
  <si>
    <t>T12</t>
  </si>
  <si>
    <t>Ngày lên kệ</t>
  </si>
  <si>
    <t>Số tuần chuẩn bị POSM</t>
  </si>
  <si>
    <t>Hạn chốt POSM</t>
  </si>
  <si>
    <t>Trạng thái</t>
  </si>
  <si>
    <t>Còn (ngày)</t>
  </si>
  <si>
    <t>Cảnh báo</t>
  </si>
  <si>
    <t>Lên kệ trong 45 ngày</t>
  </si>
  <si>
    <t>3. NGÂN SÁCH TRADE MARKETING</t>
  </si>
  <si>
    <t>(*) Các dòng của chương trình sampling (nhân sự PG và sampling, vận chuyển, phí agency) là số giả định nằm trong khung giá sampling của A.M Agency 2026, chưa VAT. POSM, phí trưng bày của chuỗi, thưởng điểm bán, quà hoặc khuyến mãi: giả định minh họa, nhập theo báo giá và hợp đồng của bạn.</t>
  </si>
  <si>
    <t>Chương trình (chọn từ sheet 2)</t>
  </si>
  <si>
    <t>Hạng mục</t>
  </si>
  <si>
    <t>Diễn giải</t>
  </si>
  <si>
    <t>Số lượng</t>
  </si>
  <si>
    <t>Đơn vị</t>
  </si>
  <si>
    <t>Đơn giá (VND)</t>
  </si>
  <si>
    <t>Thành tiền kế hoạch</t>
  </si>
  <si>
    <t>Tháng chi</t>
  </si>
  <si>
    <t>Thực chi</t>
  </si>
  <si>
    <t>Chênh (thực - kế hoạch)</t>
  </si>
  <si>
    <t>Ghi chú giá</t>
  </si>
  <si>
    <t>TỔNG</t>
  </si>
  <si>
    <t>TỔNG THEO CHƯƠNG TRÌNH</t>
  </si>
  <si>
    <t>Kế hoạch</t>
  </si>
  <si>
    <t>Còn lại chưa chi</t>
  </si>
  <si>
    <t>% trên tổng</t>
  </si>
  <si>
    <t>TỔNG THEO HẠNG MỤC</t>
  </si>
  <si>
    <t>THEO THÁNG (dùng cho biểu đồ ở sheet 0)</t>
  </si>
  <si>
    <t>Tháng</t>
  </si>
  <si>
    <t>Kế hoạch MT</t>
  </si>
  <si>
    <t>Kế hoạch GT</t>
  </si>
  <si>
    <t>Cột Thực chi để trống (ẩn) ở các tháng sau tháng đang báo cáo, để đường thực chi dừng đúng tháng.</t>
  </si>
  <si>
    <t>4. ĐIỂM BÁN VÀ POSM</t>
  </si>
  <si>
    <t>Mỗi dòng một điểm có POSM hoặc sampling cần theo dõi (có sẵn 300 dòng). Nhập cột B-H, J, L; mã điểm, ngày lên kệ và tình trạng tự tính. Ảnh nghiệm thu: chọn Có khi đã có ảnh POSM lắp xong tại điểm.</t>
  </si>
  <si>
    <t>Mã</t>
  </si>
  <si>
    <t>Tên điểm</t>
  </si>
  <si>
    <t>Bộ POSM</t>
  </si>
  <si>
    <t>Ngày giao</t>
  </si>
  <si>
    <t>Ngày lắp</t>
  </si>
  <si>
    <t>Ảnh nghiệm thu</t>
  </si>
  <si>
    <t>Tình trạng</t>
  </si>
  <si>
    <t>Ghi chú quầy, kệ</t>
  </si>
  <si>
    <t>THEO CHƯƠNG TRÌNH</t>
  </si>
  <si>
    <t>Số điểm</t>
  </si>
  <si>
    <t>Đã có ảnh</t>
  </si>
  <si>
    <t>Trễ ảnh</t>
  </si>
  <si>
    <t>5. KPI ĐIỂM BÁN THEO THÁNG</t>
  </si>
  <si>
    <t>Mỗi KPI 3 dòng: Mục tiêu (nhập), Thực tế (nhập mỗi tháng), % đạt (tự tính). Màu: xanh từ 100%, vàng 80-99%, đỏ dưới 80%. Chi phí trên mỗi điểm tự lấy từ sheet 3.</t>
  </si>
  <si>
    <t>KPI</t>
  </si>
  <si>
    <t>Chiều</t>
  </si>
  <si>
    <t>Dòng</t>
  </si>
  <si>
    <t>% đạt tháng báo cáo</t>
  </si>
  <si>
    <t>Độ phủ kênh MT</t>
  </si>
  <si>
    <t>%</t>
  </si>
  <si>
    <t>Cao hơn tốt</t>
  </si>
  <si>
    <t>Mục tiêu</t>
  </si>
  <si>
    <t>Thực tế</t>
  </si>
  <si>
    <t>% đạt</t>
  </si>
  <si>
    <t>Độ phủ kênh GT</t>
  </si>
  <si>
    <t>Điểm đạt chuẩn trưng bày</t>
  </si>
  <si>
    <t>MT + GT</t>
  </si>
  <si>
    <t>POSM lắp đúng hạn, có ảnh</t>
  </si>
  <si>
    <t>Số buổi sampling</t>
  </si>
  <si>
    <t>buổi</t>
  </si>
  <si>
    <t>Sell-out</t>
  </si>
  <si>
    <t>thùng</t>
  </si>
  <si>
    <t>Chi phí trên mỗi điểm trong kế hoạch</t>
  </si>
  <si>
    <t>nghìn đ</t>
  </si>
  <si>
    <t>Thấp hơn tốt</t>
  </si>
  <si>
    <t>KPI THÁNG ĐANG BÁO CÁO (tự lấy theo ô Tháng ở sheet 0)</t>
  </si>
  <si>
    <t>Số KPI đạt mục tiêu</t>
  </si>
  <si>
    <t>Số chính, bảng KPI và biểu đồ tự lấy theo ô Tháng đang báo cáo ở sheet 0. Nhập ô vàng: nhận xét từng chuỗi, đề xuất, vật phẩm, việc tháng sau.</t>
  </si>
  <si>
    <t>SỐ CHÍNH TRONG THÁNG</t>
  </si>
  <si>
    <t>Đã chi trong tháng</t>
  </si>
  <si>
    <t>Đã chi lũy kế</t>
  </si>
  <si>
    <t>KPI đạt mục tiêu</t>
  </si>
  <si>
    <t>Sell-out tháng (thùng)</t>
  </si>
  <si>
    <t>KPI TRONG THÁNG</t>
  </si>
  <si>
    <t>THEO CHUỖI, KÊNH: NHẬN XÉT VÀ ĐỀ XUẤT</t>
  </si>
  <si>
    <t>Chuỗi / nhóm điểm</t>
  </si>
  <si>
    <t>Số điểm làm trong tháng</t>
  </si>
  <si>
    <t>KPI chính trong tháng</t>
  </si>
  <si>
    <t>Nhận xét (lượng khách theo khung giờ, mức hỗ trợ của chuỗi, vị trí trưng bày)</t>
  </si>
  <si>
    <t>Đề xuất</t>
  </si>
  <si>
    <t>ĐỐI CHIẾU VẬT PHẨM: NHẬP, ĐÃ DÙNG, TỒN</t>
  </si>
  <si>
    <t>Vật phẩm</t>
  </si>
  <si>
    <t>Nhập</t>
  </si>
  <si>
    <t>Đã dùng</t>
  </si>
  <si>
    <t>Tồn (tự tính)</t>
  </si>
  <si>
    <t>Tồn âm (ô đỏ): số đã dùng lớn hơn số nhập, kiểm lại phiếu nhập kho trước khi gửi báo cáo.</t>
  </si>
  <si>
    <t>VIỆC THÁNG SAU</t>
  </si>
  <si>
    <t>Việc</t>
  </si>
  <si>
    <t>Người làm</t>
  </si>
  <si>
    <t>Hạn</t>
  </si>
  <si>
    <t>SELL-OUT THEO THÁNG: MỤC TIÊU VÀ THỰC TẾ (thùng)</t>
  </si>
  <si>
    <t>DANH MỤC</t>
  </si>
  <si>
    <t>Các danh sách chọn dùng ở mọi sheet. Thêm dòng ở cuối cột nếu cần giá trị mới (sửa vùng danh sách chọn tương ứng).</t>
  </si>
  <si>
    <t>Hạng mục ngân sách</t>
  </si>
  <si>
    <t>Có / Chưa</t>
  </si>
  <si>
    <t>Chiều KPI</t>
  </si>
  <si>
    <t>Phí trưng bày của chuỗi</t>
  </si>
  <si>
    <t>Chưa chốt</t>
  </si>
  <si>
    <t>Giữ</t>
  </si>
  <si>
    <t>Có</t>
  </si>
  <si>
    <t>Xây hình ảnh</t>
  </si>
  <si>
    <t>POSM</t>
  </si>
  <si>
    <t>Đang chuẩn bị</t>
  </si>
  <si>
    <t>Điều chỉnh</t>
  </si>
  <si>
    <t>Chưa</t>
  </si>
  <si>
    <t>Kéo doanh số</t>
  </si>
  <si>
    <t>Nhân sự PG và sampling</t>
  </si>
  <si>
    <t>Đã chốt</t>
  </si>
  <si>
    <t>Dừng</t>
  </si>
  <si>
    <t>Mở rộng độ phủ</t>
  </si>
  <si>
    <t>Quà hoặc khuyến mãi cho người tiêu dùng</t>
  </si>
  <si>
    <t>Đang chạy</t>
  </si>
  <si>
    <t>Giữ điểm bán</t>
  </si>
  <si>
    <t>Thưởng điểm bán GT</t>
  </si>
  <si>
    <t>Đã xong</t>
  </si>
  <si>
    <t>Vận chuyển và lắp đặt</t>
  </si>
  <si>
    <t>Phí agency</t>
  </si>
  <si>
    <t>THUẬT NGỮ</t>
  </si>
  <si>
    <t>MT (Modern Trade)</t>
  </si>
  <si>
    <t>Kênh bán lẻ hiện đại: chuỗi siêu thị, cửa hàng tiện lợi.</t>
  </si>
  <si>
    <t>GT (General Trade)</t>
  </si>
  <si>
    <t>Kênh truyền thống: tạp hóa, đại lý, sạp chợ.</t>
  </si>
  <si>
    <t>Độ phủ</t>
  </si>
  <si>
    <t>Số điểm có hàng chia cho tổng số điểm trong vùng.</t>
  </si>
  <si>
    <t>Sell-in</t>
  </si>
  <si>
    <t>Hàng nhãn bán vào nhà phân phối hoặc chuỗi.</t>
  </si>
  <si>
    <t>Hàng điểm bán bán ra cho người mua.</t>
  </si>
  <si>
    <t>Vật phẩm tại điểm bán: wobbler, shelf talker, standee, kệ, poster.</t>
  </si>
  <si>
    <t>Planogram</t>
  </si>
  <si>
    <t>Sơ đồ xếp hàng trên kệ theo vị trí và số mặt hàng.</t>
  </si>
  <si>
    <t>Ngày phải chốt thiết kế và số lượng POSM, tính lùi từ ngày lên kệ.</t>
  </si>
  <si>
    <t>Sampling</t>
  </si>
  <si>
    <t>Cho người mua dùng thử sản phẩm tại điểm bán.</t>
  </si>
  <si>
    <t>(*) Số trong khung giá sampling của A.M Agency 2026, chưa VAT, chỉ để tham khảo; báo giá thật theo phạm vi từng chương trình.</t>
  </si>
  <si>
    <t>Mỗi dòng một khoản chi (có sẵn 100 dòng; cần thêm thì Review &gt; Unprotect Sheet (không mật khẩu), chèn dòng ở giữa bảng, không sát dòng TỔNG, rồi chép công thức dòng trên). Nhập: chương trình, hạng mục, số lượng, đơn giá, tháng chi, thực chi. Kênh, loại, thành tiền và các bảng tổng tự tính.</t>
  </si>
  <si>
    <t>Bạn cần người triển khai tại điểm bán?
A.M Agency · amagency.vn · Hotline/Zalo: 0922 891 212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</si>
</sst>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dd/mm/yyyy"/>
    <numFmt numFmtId="165" formatCode="\+0%;\-0%;0%"/>
    <numFmt numFmtId="166" formatCode="#,##0.0,,&quot; triệu&quot;"/>
  </numFmts>
  <fonts count="21" x14ac:knownFonts="1">
    <font>
      <sz val="11"/>
      <color theme="1"/>
      <name val="Calibri"/>
      <family val="2"/>
      <scheme val="minor"/>
    </font>
    <font>
      <b/>
      <sz val="16"/>
      <color rgb="FF0C2C5C"/>
      <name val="Arial"/>
    </font>
    <font>
      <sz val="10"/>
      <color rgb="FF6B7280"/>
      <name val="Arial"/>
    </font>
    <font>
      <b/>
      <sz val="10"/>
      <color rgb="FFFFFFFF"/>
      <name val="Arial"/>
    </font>
    <font>
      <sz val="10"/>
      <name val="Arial"/>
    </font>
    <font>
      <b/>
      <sz val="11"/>
      <color rgb="FF0C2C5C"/>
      <name val="Arial"/>
    </font>
    <font>
      <b/>
      <sz val="10"/>
      <name val="Arial"/>
    </font>
    <font>
      <i/>
      <sz val="9"/>
      <color rgb="FF6B7280"/>
      <name val="Arial"/>
    </font>
    <font>
      <i/>
      <sz val="9"/>
      <color rgb="FF9AA3B2"/>
      <name val="Arial"/>
    </font>
    <font>
      <b/>
      <sz val="8"/>
      <color rgb="FFB4501A"/>
      <name val="Arial"/>
    </font>
    <font>
      <sz val="9"/>
      <name val="Arial"/>
    </font>
    <font>
      <b/>
      <sz val="11"/>
      <name val="Arial"/>
    </font>
    <font>
      <b/>
      <sz val="9"/>
      <name val="Arial"/>
    </font>
    <font>
      <sz val="11"/>
      <name val="Arial"/>
    </font>
    <font>
      <sz val="9"/>
      <color rgb="FF6B7280"/>
      <name val="Arial"/>
    </font>
    <font>
      <b/>
      <sz val="18"/>
      <color rgb="FF0C2C5C"/>
      <name val="Arial"/>
    </font>
    <font>
      <b/>
      <sz val="20"/>
      <color rgb="FF0C2C5C"/>
      <name val="Arial"/>
    </font>
    <font>
      <b/>
      <sz val="10"/>
      <color rgb="FF9C0006"/>
      <name val="Arial"/>
    </font>
    <font>
      <b/>
      <sz val="22"/>
      <color rgb="FF0C2C5C"/>
      <name val="Arial"/>
    </font>
    <font>
      <b/>
      <sz val="10"/>
      <color rgb="FF0C2C5C"/>
      <name val="Arial"/>
    </font>
    <font>
      <b/>
      <u/>
      <sz val="11"/>
      <color rgb="FF2F6DB5"/>
      <name val="Arial"/>
    </font>
  </fonts>
  <fills count="9">
    <fill>
      <patternFill patternType="none"/>
    </fill>
    <fill>
      <patternFill patternType="gray125"/>
    </fill>
    <fill>
      <patternFill patternType="solid">
        <fgColor rgb="FF0C2C5C"/>
        <bgColor rgb="FF0C2C5C"/>
      </patternFill>
    </fill>
    <fill>
      <patternFill patternType="solid">
        <fgColor rgb="FFE6ECF5"/>
        <bgColor rgb="FFE6ECF5"/>
      </patternFill>
    </fill>
    <fill>
      <patternFill patternType="solid">
        <fgColor rgb="FFFFF4CC"/>
        <bgColor rgb="FFFFF4CC"/>
      </patternFill>
    </fill>
    <fill>
      <patternFill patternType="solid">
        <fgColor rgb="FF2F6DB5"/>
        <bgColor rgb="FF2F6DB5"/>
      </patternFill>
    </fill>
    <fill>
      <patternFill patternType="solid">
        <fgColor rgb="FF2A9D74"/>
        <bgColor rgb="FF2A9D74"/>
      </patternFill>
    </fill>
    <fill>
      <patternFill patternType="solid">
        <fgColor rgb="FFF7F9FC"/>
        <bgColor rgb="FFF7F9FC"/>
      </patternFill>
    </fill>
    <fill>
      <patternFill patternType="solid">
        <fgColor rgb="FFFFFFFF"/>
        <bgColor rgb="FFFFFFFF"/>
      </patternFill>
    </fill>
  </fills>
  <borders count="6">
    <border>
      <left/>
      <right/>
      <top/>
      <bottom/>
      <diagonal/>
    </border>
    <border>
      <left style="thin">
        <color rgb="FFD5DBE5"/>
      </left>
      <right style="thin">
        <color rgb="FFD5DBE5"/>
      </right>
      <top style="thin">
        <color rgb="FFD5DBE5"/>
      </top>
      <bottom style="thin">
        <color rgb="FFD5DBE5"/>
      </bottom>
      <diagonal/>
    </border>
    <border>
      <left style="thin">
        <color rgb="FFD5DBE5"/>
      </left>
      <right style="thin">
        <color rgb="FFD5DBE5"/>
      </right>
      <top/>
      <bottom/>
      <diagonal/>
    </border>
    <border>
      <left style="thin">
        <color rgb="FFD5DBE5"/>
      </left>
      <right style="thin">
        <color rgb="FFD5DBE5"/>
      </right>
      <top/>
      <bottom style="thin">
        <color rgb="FFD5DBE5"/>
      </bottom>
      <diagonal/>
    </border>
    <border>
      <left/>
      <right style="thin">
        <color rgb="FFD5DBE5"/>
      </right>
      <top style="thin">
        <color rgb="FFD5DBE5"/>
      </top>
      <bottom style="thin">
        <color rgb="FFD5DBE5"/>
      </bottom>
      <diagonal/>
    </border>
    <border>
      <left/>
      <right/>
      <top style="thin">
        <color rgb="FFD5DBE5"/>
      </top>
      <bottom style="thin">
        <color rgb="FFD5DBE5"/>
      </bottom>
      <diagonal/>
    </border>
  </borders>
  <cellStyleXfs count="1">
    <xf numFmtId="0" fontId="0" fillId="0" borderId="0"/>
  </cellStyleXfs>
  <cellXfs count="89">
    <xf numFmtId="0" fontId="0" fillId="0" borderId="0" xfId="0"/>
    <xf numFmtId="0" fontId="2" fillId="7" borderId="1" xfId="0" applyFont="1" applyFill="1" applyBorder="1" applyAlignment="1">
      <alignment vertical="center"/>
    </xf>
    <xf numFmtId="166" fontId="18" fillId="7" borderId="1" xfId="0" applyNumberFormat="1" applyFont="1" applyFill="1" applyBorder="1" applyAlignment="1">
      <alignment horizontal="left" vertical="center"/>
    </xf>
    <xf numFmtId="0" fontId="18" fillId="7" borderId="1" xfId="0" applyFont="1" applyFill="1" applyBorder="1" applyAlignment="1">
      <alignment horizontal="left" vertical="center"/>
    </xf>
    <xf numFmtId="0" fontId="8" fillId="7" borderId="1" xfId="0" applyFont="1" applyFill="1" applyBorder="1" applyAlignment="1">
      <alignment vertical="center"/>
    </xf>
    <xf numFmtId="0" fontId="4" fillId="0" borderId="1" xfId="0" applyFont="1" applyBorder="1" applyAlignment="1">
      <alignment vertical="center" wrapText="1"/>
    </xf>
    <xf numFmtId="0" fontId="4" fillId="4" borderId="1" xfId="0" applyFont="1" applyFill="1" applyBorder="1" applyAlignment="1" applyProtection="1">
      <alignment horizontal="left" vertical="center"/>
      <protection locked="0"/>
    </xf>
    <xf numFmtId="0" fontId="4" fillId="0" borderId="1" xfId="0" applyFont="1" applyBorder="1" applyAlignment="1">
      <alignment vertical="center"/>
    </xf>
    <xf numFmtId="3" fontId="19" fillId="0" borderId="1" xfId="0" applyNumberFormat="1" applyFont="1" applyBorder="1" applyAlignment="1">
      <alignment horizontal="left" vertical="center"/>
    </xf>
    <xf numFmtId="1" fontId="4" fillId="4" borderId="1" xfId="0" applyNumberFormat="1" applyFont="1" applyFill="1" applyBorder="1" applyAlignment="1" applyProtection="1">
      <alignment horizontal="left" vertical="center"/>
      <protection locked="0"/>
    </xf>
    <xf numFmtId="0" fontId="19" fillId="0" borderId="1" xfId="0" applyFont="1" applyBorder="1" applyAlignment="1">
      <alignment horizontal="left" vertical="center"/>
    </xf>
    <xf numFmtId="3" fontId="4" fillId="4" borderId="1" xfId="0" applyNumberFormat="1" applyFont="1" applyFill="1" applyBorder="1" applyAlignment="1" applyProtection="1">
      <alignment horizontal="left" vertical="center"/>
      <protection locked="0"/>
    </xf>
    <xf numFmtId="9" fontId="19" fillId="0" borderId="1" xfId="0" applyNumberFormat="1" applyFont="1" applyBorder="1" applyAlignment="1">
      <alignment horizontal="left" vertical="center"/>
    </xf>
    <xf numFmtId="3" fontId="4" fillId="8" borderId="1" xfId="0" applyNumberFormat="1" applyFont="1" applyFill="1" applyBorder="1" applyAlignment="1">
      <alignment horizontal="left" vertical="center"/>
    </xf>
    <xf numFmtId="1" fontId="19" fillId="0" borderId="1" xfId="0" applyNumberFormat="1" applyFont="1" applyBorder="1" applyAlignment="1">
      <alignment horizontal="left" vertical="center"/>
    </xf>
    <xf numFmtId="164" fontId="4" fillId="4" borderId="1" xfId="0" applyNumberFormat="1" applyFont="1" applyFill="1" applyBorder="1" applyAlignment="1" applyProtection="1">
      <alignment horizontal="left" vertical="center"/>
      <protection locked="0"/>
    </xf>
    <xf numFmtId="164" fontId="19" fillId="0" borderId="1" xfId="0" applyNumberFormat="1" applyFont="1" applyBorder="1" applyAlignment="1">
      <alignment horizontal="left" vertical="center"/>
    </xf>
    <xf numFmtId="0" fontId="3" fillId="2" borderId="1" xfId="0" applyFont="1" applyFill="1" applyBorder="1" applyAlignment="1">
      <alignment vertical="center"/>
    </xf>
    <xf numFmtId="3" fontId="4" fillId="0" borderId="1" xfId="0" applyNumberFormat="1" applyFont="1" applyBorder="1" applyAlignment="1">
      <alignment vertical="center"/>
    </xf>
    <xf numFmtId="0" fontId="20" fillId="0" borderId="0" xfId="0" applyFont="1" applyAlignment="1">
      <alignment vertical="center"/>
    </xf>
    <xf numFmtId="0" fontId="7" fillId="0" borderId="0" xfId="0" applyFont="1" applyAlignment="1">
      <alignment vertical="center"/>
    </xf>
    <xf numFmtId="0" fontId="8" fillId="0" borderId="0" xfId="0" applyFont="1" applyAlignment="1">
      <alignment vertical="center"/>
    </xf>
    <xf numFmtId="0" fontId="1" fillId="0" borderId="0" xfId="0" applyFont="1" applyAlignment="1">
      <alignment vertical="center"/>
    </xf>
    <xf numFmtId="0" fontId="2" fillId="0" borderId="0" xfId="0" applyFont="1" applyAlignment="1">
      <alignment vertical="center"/>
    </xf>
    <xf numFmtId="0" fontId="3" fillId="2" borderId="1" xfId="0" applyFont="1" applyFill="1" applyBorder="1" applyAlignment="1">
      <alignment horizontal="center" vertical="center" wrapText="1"/>
    </xf>
    <xf numFmtId="0" fontId="4" fillId="4" borderId="1" xfId="0" applyFont="1" applyFill="1" applyBorder="1" applyAlignment="1" applyProtection="1">
      <alignment horizontal="center" vertical="center"/>
      <protection locked="0"/>
    </xf>
    <xf numFmtId="0" fontId="4" fillId="4" borderId="1" xfId="0" applyFont="1" applyFill="1" applyBorder="1" applyAlignment="1" applyProtection="1">
      <alignment vertical="center"/>
      <protection locked="0"/>
    </xf>
    <xf numFmtId="3" fontId="4" fillId="4" borderId="1" xfId="0" applyNumberFormat="1" applyFont="1" applyFill="1" applyBorder="1" applyAlignment="1" applyProtection="1">
      <alignment vertical="center"/>
      <protection locked="0"/>
    </xf>
    <xf numFmtId="9" fontId="4" fillId="0" borderId="1" xfId="0" applyNumberFormat="1" applyFont="1" applyBorder="1" applyAlignment="1">
      <alignment vertical="center"/>
    </xf>
    <xf numFmtId="165" fontId="4" fillId="0" borderId="1" xfId="0" applyNumberFormat="1" applyFont="1" applyBorder="1" applyAlignment="1">
      <alignment vertical="center"/>
    </xf>
    <xf numFmtId="0" fontId="3" fillId="5" borderId="1" xfId="0" applyFont="1" applyFill="1" applyBorder="1" applyAlignment="1">
      <alignment horizontal="center" vertical="center"/>
    </xf>
    <xf numFmtId="9" fontId="6" fillId="0" borderId="1" xfId="0" applyNumberFormat="1" applyFont="1" applyBorder="1" applyAlignment="1">
      <alignment vertical="center"/>
    </xf>
    <xf numFmtId="0" fontId="3" fillId="6" borderId="1" xfId="0" applyFont="1" applyFill="1" applyBorder="1" applyAlignment="1">
      <alignment horizontal="center" vertical="center"/>
    </xf>
    <xf numFmtId="0" fontId="9" fillId="0" borderId="0" xfId="0" applyFont="1" applyAlignment="1">
      <alignment horizontal="center" vertical="center" wrapText="1"/>
    </xf>
    <xf numFmtId="0" fontId="10" fillId="0" borderId="1" xfId="0" applyFont="1" applyBorder="1" applyAlignment="1">
      <alignment horizontal="center" vertical="center"/>
    </xf>
    <xf numFmtId="164" fontId="4" fillId="4" borderId="1" xfId="0" applyNumberFormat="1" applyFont="1" applyFill="1" applyBorder="1" applyAlignment="1" applyProtection="1">
      <alignment horizontal="center" vertical="center"/>
      <protection locked="0"/>
    </xf>
    <xf numFmtId="164" fontId="4" fillId="0" borderId="1" xfId="0" applyNumberFormat="1" applyFont="1" applyBorder="1" applyAlignment="1">
      <alignment horizontal="center" vertical="center"/>
    </xf>
    <xf numFmtId="1" fontId="4" fillId="0" borderId="1" xfId="0" applyNumberFormat="1" applyFont="1" applyBorder="1" applyAlignment="1">
      <alignment horizontal="center" vertical="center"/>
    </xf>
    <xf numFmtId="0" fontId="4" fillId="0" borderId="1" xfId="0" applyFont="1" applyBorder="1" applyAlignment="1">
      <alignment horizontal="center" vertical="center"/>
    </xf>
    <xf numFmtId="3" fontId="4" fillId="4" borderId="1" xfId="0" applyNumberFormat="1" applyFont="1" applyFill="1" applyBorder="1" applyAlignment="1" applyProtection="1">
      <alignment horizontal="right" vertical="center"/>
      <protection locked="0"/>
    </xf>
    <xf numFmtId="0" fontId="10" fillId="4" borderId="1" xfId="0" applyFont="1" applyFill="1" applyBorder="1" applyAlignment="1" applyProtection="1">
      <alignment vertical="center"/>
      <protection locked="0"/>
    </xf>
    <xf numFmtId="0" fontId="11" fillId="3" borderId="0" xfId="0" applyFont="1" applyFill="1" applyAlignment="1">
      <alignment vertical="center"/>
    </xf>
    <xf numFmtId="3" fontId="11" fillId="3" borderId="1" xfId="0" applyNumberFormat="1" applyFont="1" applyFill="1" applyBorder="1" applyAlignment="1">
      <alignment vertical="center"/>
    </xf>
    <xf numFmtId="0" fontId="3" fillId="5" borderId="1" xfId="0" applyFont="1" applyFill="1" applyBorder="1" applyAlignment="1">
      <alignment vertical="center"/>
    </xf>
    <xf numFmtId="0" fontId="3" fillId="6" borderId="1" xfId="0" applyFont="1" applyFill="1" applyBorder="1" applyAlignment="1">
      <alignment vertical="center"/>
    </xf>
    <xf numFmtId="0" fontId="10" fillId="0" borderId="1" xfId="0" applyFont="1" applyBorder="1" applyAlignment="1">
      <alignment vertical="center"/>
    </xf>
    <xf numFmtId="9" fontId="4" fillId="4" borderId="1" xfId="0" applyNumberFormat="1" applyFont="1" applyFill="1" applyBorder="1" applyAlignment="1" applyProtection="1">
      <alignment vertical="center"/>
      <protection locked="0"/>
    </xf>
    <xf numFmtId="0" fontId="13" fillId="0" borderId="1" xfId="0" applyFont="1" applyBorder="1" applyAlignment="1">
      <alignment vertical="center"/>
    </xf>
    <xf numFmtId="0" fontId="12" fillId="0" borderId="1" xfId="0" applyFont="1" applyBorder="1" applyAlignment="1">
      <alignment vertical="center"/>
    </xf>
    <xf numFmtId="9" fontId="11" fillId="0" borderId="1" xfId="0" applyNumberFormat="1" applyFont="1" applyBorder="1" applyAlignment="1">
      <alignment horizontal="center" vertical="center"/>
    </xf>
    <xf numFmtId="0" fontId="6" fillId="0" borderId="1" xfId="0" applyFont="1" applyBorder="1" applyAlignment="1">
      <alignment horizontal="center" vertical="center"/>
    </xf>
    <xf numFmtId="0" fontId="6" fillId="0" borderId="0" xfId="0" applyFont="1" applyAlignment="1">
      <alignment vertical="center"/>
    </xf>
    <xf numFmtId="0" fontId="5" fillId="0" borderId="0" xfId="0" applyFont="1" applyAlignment="1">
      <alignment horizontal="center" vertical="center"/>
    </xf>
    <xf numFmtId="0" fontId="14" fillId="7" borderId="1" xfId="0" applyFont="1" applyFill="1" applyBorder="1" applyAlignment="1">
      <alignment vertical="center" wrapText="1"/>
    </xf>
    <xf numFmtId="166" fontId="15" fillId="7" borderId="1" xfId="0" applyNumberFormat="1" applyFont="1" applyFill="1" applyBorder="1" applyAlignment="1">
      <alignment horizontal="left" vertical="center"/>
    </xf>
    <xf numFmtId="9" fontId="15" fillId="7" borderId="1" xfId="0" applyNumberFormat="1" applyFont="1" applyFill="1" applyBorder="1" applyAlignment="1">
      <alignment horizontal="left" vertical="center"/>
    </xf>
    <xf numFmtId="0" fontId="15" fillId="7" borderId="1" xfId="0" applyFont="1" applyFill="1" applyBorder="1" applyAlignment="1">
      <alignment horizontal="left" vertical="center"/>
    </xf>
    <xf numFmtId="3" fontId="15" fillId="7" borderId="1" xfId="0" applyNumberFormat="1" applyFont="1" applyFill="1" applyBorder="1" applyAlignment="1">
      <alignment horizontal="left" vertical="center"/>
    </xf>
    <xf numFmtId="9" fontId="6" fillId="0" borderId="1" xfId="0" applyNumberFormat="1" applyFont="1" applyBorder="1" applyAlignment="1">
      <alignment horizontal="center" vertical="center"/>
    </xf>
    <xf numFmtId="0" fontId="4" fillId="4" borderId="1" xfId="0" applyFont="1" applyFill="1" applyBorder="1" applyAlignment="1" applyProtection="1">
      <alignment vertical="center" wrapText="1"/>
      <protection locked="0"/>
    </xf>
    <xf numFmtId="0" fontId="4" fillId="4" borderId="1" xfId="0" applyFont="1" applyFill="1" applyBorder="1" applyAlignment="1" applyProtection="1">
      <alignment horizontal="center" vertical="center" wrapText="1"/>
      <protection locked="0"/>
    </xf>
    <xf numFmtId="3" fontId="4" fillId="4" borderId="1" xfId="0" applyNumberFormat="1" applyFont="1" applyFill="1" applyBorder="1" applyAlignment="1" applyProtection="1">
      <alignment horizontal="center" vertical="center" wrapText="1"/>
      <protection locked="0"/>
    </xf>
    <xf numFmtId="3" fontId="6" fillId="0" borderId="1" xfId="0" applyNumberFormat="1" applyFont="1" applyBorder="1" applyAlignment="1">
      <alignment horizontal="left" vertical="center"/>
    </xf>
    <xf numFmtId="0" fontId="3" fillId="2" borderId="1" xfId="0" applyFont="1" applyFill="1" applyBorder="1" applyAlignment="1">
      <alignment vertical="center" wrapText="1"/>
    </xf>
    <xf numFmtId="0" fontId="4" fillId="0" borderId="0" xfId="0" applyFont="1" applyAlignment="1">
      <alignment vertical="center"/>
    </xf>
    <xf numFmtId="0" fontId="0" fillId="0" borderId="0" xfId="0"/>
    <xf numFmtId="0" fontId="13" fillId="0" borderId="0" xfId="0" applyFont="1" applyAlignment="1">
      <alignment vertical="center" wrapText="1"/>
    </xf>
    <xf numFmtId="0" fontId="5" fillId="3" borderId="0" xfId="0" applyFont="1" applyFill="1" applyAlignment="1">
      <alignment vertical="center"/>
    </xf>
    <xf numFmtId="0" fontId="16" fillId="0" borderId="0" xfId="0" applyFont="1" applyAlignment="1">
      <alignment vertical="center"/>
    </xf>
    <xf numFmtId="0" fontId="14" fillId="0" borderId="0" xfId="0" applyFont="1" applyAlignment="1">
      <alignment horizontal="right" vertical="center" wrapText="1"/>
    </xf>
    <xf numFmtId="0" fontId="17" fillId="0" borderId="0" xfId="0" applyFont="1" applyAlignment="1">
      <alignment vertical="center"/>
    </xf>
    <xf numFmtId="0" fontId="7" fillId="0" borderId="0" xfId="0" applyFont="1" applyAlignment="1">
      <alignment vertical="center" wrapText="1"/>
    </xf>
    <xf numFmtId="0" fontId="4" fillId="0" borderId="1" xfId="0" applyFont="1" applyBorder="1" applyAlignment="1">
      <alignment horizontal="center" vertical="center"/>
    </xf>
    <xf numFmtId="0" fontId="0" fillId="0" borderId="2" xfId="0" applyBorder="1"/>
    <xf numFmtId="0" fontId="0" fillId="0" borderId="3" xfId="0" applyBorder="1"/>
    <xf numFmtId="0" fontId="6" fillId="0" borderId="1" xfId="0" applyFont="1" applyBorder="1" applyAlignment="1">
      <alignment vertical="center" wrapText="1"/>
    </xf>
    <xf numFmtId="0" fontId="10" fillId="4" borderId="1" xfId="0" applyFont="1" applyFill="1" applyBorder="1" applyAlignment="1" applyProtection="1">
      <alignment vertical="center"/>
      <protection locked="0"/>
    </xf>
    <xf numFmtId="0" fontId="0" fillId="0" borderId="2" xfId="0" applyBorder="1" applyProtection="1">
      <protection locked="0"/>
    </xf>
    <xf numFmtId="0" fontId="0" fillId="0" borderId="3" xfId="0" applyBorder="1" applyProtection="1">
      <protection locked="0"/>
    </xf>
    <xf numFmtId="0" fontId="4" fillId="4" borderId="1" xfId="0" applyFont="1" applyFill="1" applyBorder="1" applyAlignment="1" applyProtection="1">
      <alignment vertical="center"/>
      <protection locked="0"/>
    </xf>
    <xf numFmtId="0" fontId="0" fillId="0" borderId="5" xfId="0" applyBorder="1" applyProtection="1">
      <protection locked="0"/>
    </xf>
    <xf numFmtId="0" fontId="0" fillId="0" borderId="4" xfId="0" applyBorder="1" applyProtection="1">
      <protection locked="0"/>
    </xf>
    <xf numFmtId="0" fontId="3" fillId="2" borderId="1" xfId="0" applyFont="1" applyFill="1" applyBorder="1" applyAlignment="1">
      <alignment horizontal="center" vertical="center" wrapText="1"/>
    </xf>
    <xf numFmtId="0" fontId="0" fillId="0" borderId="4" xfId="0" applyBorder="1"/>
    <xf numFmtId="0" fontId="0" fillId="0" borderId="5" xfId="0" applyBorder="1"/>
    <xf numFmtId="0" fontId="14" fillId="7" borderId="1" xfId="0" applyFont="1" applyFill="1" applyBorder="1" applyAlignment="1">
      <alignment vertical="center" wrapText="1"/>
    </xf>
    <xf numFmtId="0" fontId="4" fillId="0" borderId="1" xfId="0" applyFont="1" applyBorder="1" applyAlignment="1">
      <alignment vertical="center"/>
    </xf>
    <xf numFmtId="166" fontId="15" fillId="7" borderId="1" xfId="0" applyNumberFormat="1" applyFont="1" applyFill="1" applyBorder="1" applyAlignment="1">
      <alignment horizontal="left" vertical="center"/>
    </xf>
    <xf numFmtId="0" fontId="6" fillId="0" borderId="0" xfId="0" applyFont="1" applyAlignment="1">
      <alignment vertical="center"/>
    </xf>
  </cellXfs>
  <cellStyles count="1">
    <cellStyle name="Normal" xfId="0" builtinId="0"/>
  </cellStyles>
  <dxfs count="95">
    <dxf>
      <font>
        <b/>
        <color rgb="FF7A5200"/>
      </font>
      <fill>
        <patternFill patternType="solid">
          <fgColor rgb="FFFFEB9C"/>
          <bgColor rgb="FFFFEB9C"/>
        </patternFill>
      </fill>
    </dxf>
    <dxf>
      <font>
        <b/>
        <color rgb="FF006100"/>
      </font>
      <fill>
        <patternFill patternType="solid">
          <fgColor rgb="FFC6EFCE"/>
          <bgColor rgb="FFC6EFCE"/>
        </patternFill>
      </fill>
    </dxf>
    <dxf>
      <font>
        <b/>
        <color rgb="FFB4501A"/>
      </font>
      <fill>
        <patternFill patternType="solid">
          <fgColor rgb="FFFCE4D6"/>
          <bgColor rgb="FFFCE4D6"/>
        </patternFill>
      </fill>
    </dxf>
    <dxf>
      <font>
        <b/>
        <color rgb="FF9C0006"/>
      </font>
      <fill>
        <patternFill patternType="solid">
          <fgColor rgb="FFFFC7CE"/>
          <bgColor rgb="FFFFC7CE"/>
        </patternFill>
      </fill>
    </dxf>
    <dxf>
      <font>
        <b/>
        <color rgb="FF7A5200"/>
      </font>
      <fill>
        <patternFill patternType="solid">
          <fgColor rgb="FFFFEB9C"/>
          <bgColor rgb="FFFFEB9C"/>
        </patternFill>
      </fill>
    </dxf>
    <dxf>
      <font>
        <b/>
        <color rgb="FF006100"/>
      </font>
      <fill>
        <patternFill patternType="solid">
          <fgColor rgb="FFC6EFCE"/>
          <bgColor rgb="FFC6EFCE"/>
        </patternFill>
      </fill>
    </dxf>
    <dxf>
      <font>
        <color rgb="FF8A8F98"/>
      </font>
      <fill>
        <patternFill patternType="solid">
          <fgColor rgb="FFFBE3CF"/>
          <bgColor rgb="FFFBE3CF"/>
        </patternFill>
      </fill>
    </dxf>
    <dxf>
      <font>
        <b/>
        <color rgb="FF9C0006"/>
      </font>
      <fill>
        <patternFill patternType="solid">
          <fgColor rgb="FFFFC7CE"/>
          <bgColor rgb="FFFFC7CE"/>
        </patternFill>
      </fill>
    </dxf>
    <dxf>
      <font>
        <color rgb="FF8A8F98"/>
      </font>
      <fill>
        <patternFill patternType="solid">
          <fgColor rgb="FFFBE3CF"/>
          <bgColor rgb="FFFBE3CF"/>
        </patternFill>
      </fill>
    </dxf>
    <dxf>
      <font>
        <color rgb="FF8A8F98"/>
      </font>
      <fill>
        <patternFill patternType="solid">
          <fgColor rgb="FFFBE3CF"/>
          <bgColor rgb="FFFBE3CF"/>
        </patternFill>
      </fill>
    </dxf>
    <dxf>
      <font>
        <color rgb="FF8A8F98"/>
      </font>
      <fill>
        <patternFill patternType="solid">
          <fgColor rgb="FFFBE3CF"/>
          <bgColor rgb="FFFBE3CF"/>
        </patternFill>
      </fill>
    </dxf>
    <dxf>
      <font>
        <b/>
        <color rgb="FF9C0006"/>
      </font>
      <fill>
        <patternFill patternType="solid">
          <fgColor rgb="FFFFC7CE"/>
          <bgColor rgb="FFFFC7CE"/>
        </patternFill>
      </fill>
    </dxf>
    <dxf>
      <font>
        <b/>
        <color rgb="FF7A5200"/>
      </font>
      <fill>
        <patternFill patternType="solid">
          <fgColor rgb="FFFFEB9C"/>
          <bgColor rgb="FFFFEB9C"/>
        </patternFill>
      </fill>
    </dxf>
    <dxf>
      <font>
        <b/>
        <color rgb="FF006100"/>
      </font>
      <fill>
        <patternFill patternType="solid">
          <fgColor rgb="FFC6EFCE"/>
          <bgColor rgb="FFC6EFCE"/>
        </patternFill>
      </fill>
    </dxf>
    <dxf>
      <font>
        <b/>
        <color rgb="FF9C0006"/>
      </font>
      <fill>
        <patternFill patternType="solid">
          <fgColor rgb="FFFFC7CE"/>
          <bgColor rgb="FFFFC7CE"/>
        </patternFill>
      </fill>
    </dxf>
    <dxf>
      <font>
        <b/>
        <color rgb="FF006100"/>
      </font>
      <fill>
        <patternFill patternType="solid">
          <fgColor rgb="FFC6EFCE"/>
          <bgColor rgb="FFC6EFCE"/>
        </patternFill>
      </fill>
    </dxf>
    <dxf>
      <font>
        <b/>
        <color rgb="FF7A5200"/>
      </font>
      <fill>
        <patternFill patternType="solid">
          <fgColor rgb="FFFFEB9C"/>
          <bgColor rgb="FFFFEB9C"/>
        </patternFill>
      </fill>
    </dxf>
    <dxf>
      <font>
        <b/>
        <color rgb="FF006100"/>
      </font>
      <fill>
        <patternFill patternType="solid">
          <fgColor rgb="FFC6EFCE"/>
          <bgColor rgb="FFC6EFCE"/>
        </patternFill>
      </fill>
    </dxf>
    <dxf>
      <font>
        <b/>
        <color rgb="FF7A5200"/>
      </font>
      <fill>
        <patternFill patternType="solid">
          <fgColor rgb="FFFFEB9C"/>
          <bgColor rgb="FFFFEB9C"/>
        </patternFill>
      </fill>
    </dxf>
    <dxf>
      <font>
        <b/>
        <color rgb="FF9C0006"/>
      </font>
      <fill>
        <patternFill patternType="solid">
          <fgColor rgb="FFFFC7CE"/>
          <bgColor rgb="FFFFC7CE"/>
        </patternFill>
      </fill>
    </dxf>
    <dxf>
      <font>
        <b/>
        <color rgb="FF006100"/>
      </font>
      <fill>
        <patternFill patternType="solid">
          <fgColor rgb="FFC6EFCE"/>
          <bgColor rgb="FFC6EFCE"/>
        </patternFill>
      </fill>
    </dxf>
    <dxf>
      <font>
        <b/>
        <color rgb="FF7A5200"/>
      </font>
      <fill>
        <patternFill patternType="solid">
          <fgColor rgb="FFFFEB9C"/>
          <bgColor rgb="FFFFEB9C"/>
        </patternFill>
      </fill>
    </dxf>
    <dxf>
      <font>
        <b/>
        <color rgb="FF9C0006"/>
      </font>
      <fill>
        <patternFill patternType="solid">
          <fgColor rgb="FFFFC7CE"/>
          <bgColor rgb="FFFFC7CE"/>
        </patternFill>
      </fill>
    </dxf>
    <dxf>
      <font>
        <b/>
        <color rgb="FF006100"/>
      </font>
      <fill>
        <patternFill patternType="solid">
          <fgColor rgb="FFC6EFCE"/>
          <bgColor rgb="FFC6EFCE"/>
        </patternFill>
      </fill>
    </dxf>
    <dxf>
      <font>
        <b/>
        <color rgb="FF7A5200"/>
      </font>
      <fill>
        <patternFill patternType="solid">
          <fgColor rgb="FFFFEB9C"/>
          <bgColor rgb="FFFFEB9C"/>
        </patternFill>
      </fill>
    </dxf>
    <dxf>
      <font>
        <b/>
        <color rgb="FF9C0006"/>
      </font>
      <fill>
        <patternFill patternType="solid">
          <fgColor rgb="FFFFC7CE"/>
          <bgColor rgb="FFFFC7CE"/>
        </patternFill>
      </fill>
    </dxf>
    <dxf>
      <font>
        <b/>
        <color rgb="FF006100"/>
      </font>
      <fill>
        <patternFill patternType="solid">
          <fgColor rgb="FFC6EFCE"/>
          <bgColor rgb="FFC6EFCE"/>
        </patternFill>
      </fill>
    </dxf>
    <dxf>
      <font>
        <b/>
        <color rgb="FF7A5200"/>
      </font>
      <fill>
        <patternFill patternType="solid">
          <fgColor rgb="FFFFEB9C"/>
          <bgColor rgb="FFFFEB9C"/>
        </patternFill>
      </fill>
    </dxf>
    <dxf>
      <font>
        <b/>
        <color rgb="FF9C0006"/>
      </font>
      <fill>
        <patternFill patternType="solid">
          <fgColor rgb="FFFFC7CE"/>
          <bgColor rgb="FFFFC7CE"/>
        </patternFill>
      </fill>
    </dxf>
    <dxf>
      <font>
        <b/>
        <color rgb="FF7A5200"/>
      </font>
      <fill>
        <patternFill patternType="solid">
          <fgColor rgb="FFFFEB9C"/>
          <bgColor rgb="FFFFEB9C"/>
        </patternFill>
      </fill>
    </dxf>
    <dxf>
      <font>
        <b/>
        <color rgb="FF9C0006"/>
      </font>
      <fill>
        <patternFill patternType="solid">
          <fgColor rgb="FFFFC7CE"/>
          <bgColor rgb="FFFFC7CE"/>
        </patternFill>
      </fill>
    </dxf>
    <dxf>
      <font>
        <b/>
        <color rgb="FF006100"/>
      </font>
      <fill>
        <patternFill patternType="solid">
          <fgColor rgb="FFC6EFCE"/>
          <bgColor rgb="FFC6EFCE"/>
        </patternFill>
      </fill>
    </dxf>
    <dxf>
      <font>
        <b/>
        <color rgb="FF006100"/>
      </font>
      <fill>
        <patternFill patternType="solid">
          <fgColor rgb="FFC6EFCE"/>
          <bgColor rgb="FFC6EFCE"/>
        </patternFill>
      </fill>
    </dxf>
    <dxf>
      <font>
        <b/>
        <color rgb="FF9C0006"/>
      </font>
      <fill>
        <patternFill patternType="solid">
          <fgColor rgb="FFFFC7CE"/>
          <bgColor rgb="FFFFC7CE"/>
        </patternFill>
      </fill>
    </dxf>
    <dxf>
      <font>
        <b/>
        <color rgb="FF7A5200"/>
      </font>
      <fill>
        <patternFill patternType="solid">
          <fgColor rgb="FFFFEB9C"/>
          <bgColor rgb="FFFFEB9C"/>
        </patternFill>
      </fill>
    </dxf>
    <dxf>
      <font>
        <color rgb="FF8A8F98"/>
      </font>
      <fill>
        <patternFill patternType="solid">
          <fgColor rgb="FFFBE3CF"/>
          <bgColor rgb="FFFBE3CF"/>
        </patternFill>
      </fill>
    </dxf>
    <dxf>
      <font>
        <color rgb="FF8A8F98"/>
      </font>
      <fill>
        <patternFill patternType="solid">
          <fgColor rgb="FFFBE3CF"/>
          <bgColor rgb="FFFBE3CF"/>
        </patternFill>
      </fill>
    </dxf>
    <dxf>
      <font>
        <color rgb="FF8A8F98"/>
      </font>
      <fill>
        <patternFill patternType="solid">
          <fgColor rgb="FFFBE3CF"/>
          <bgColor rgb="FFFBE3CF"/>
        </patternFill>
      </fill>
    </dxf>
    <dxf>
      <font>
        <color rgb="FF8A8F98"/>
      </font>
      <fill>
        <patternFill patternType="solid">
          <fgColor rgb="FFFBE3CF"/>
          <bgColor rgb="FFFBE3CF"/>
        </patternFill>
      </fill>
    </dxf>
    <dxf>
      <font>
        <color rgb="FF8A8F98"/>
      </font>
      <fill>
        <patternFill patternType="solid">
          <fgColor rgb="FFFBE3CF"/>
          <bgColor rgb="FFFBE3CF"/>
        </patternFill>
      </fill>
    </dxf>
    <dxf>
      <font>
        <color rgb="FF8A8F98"/>
      </font>
      <fill>
        <patternFill patternType="solid">
          <fgColor rgb="FFFBE3CF"/>
          <bgColor rgb="FFFBE3CF"/>
        </patternFill>
      </fill>
    </dxf>
    <dxf>
      <font>
        <b/>
        <color rgb="FFFFFFFF"/>
      </font>
      <fill>
        <patternFill patternType="solid">
          <fgColor rgb="FFF2A93B"/>
          <bgColor rgb="FFF2A93B"/>
        </patternFill>
      </fill>
    </dxf>
    <dxf>
      <font>
        <b/>
        <color rgb="FF9C0006"/>
      </font>
      <fill>
        <patternFill patternType="solid">
          <fgColor rgb="FFFFC7CE"/>
          <bgColor rgb="FFFFC7CE"/>
        </patternFill>
      </fill>
    </dxf>
    <dxf>
      <font>
        <b/>
        <color rgb="FF006100"/>
      </font>
      <fill>
        <patternFill patternType="solid">
          <fgColor rgb="FFC6EFCE"/>
          <bgColor rgb="FFC6EFCE"/>
        </patternFill>
      </fill>
    </dxf>
    <dxf>
      <font>
        <b/>
        <color rgb="FF7A5200"/>
      </font>
      <fill>
        <patternFill patternType="solid">
          <fgColor rgb="FFFFEB9C"/>
          <bgColor rgb="FFFFEB9C"/>
        </patternFill>
      </fill>
    </dxf>
    <dxf>
      <font>
        <color rgb="FF8A8F98"/>
      </font>
      <fill>
        <patternFill patternType="solid">
          <fgColor rgb="FFFBE3CF"/>
          <bgColor rgb="FFFBE3CF"/>
        </patternFill>
      </fill>
    </dxf>
    <dxf>
      <font>
        <color rgb="FF8A8F98"/>
      </font>
      <fill>
        <patternFill patternType="solid">
          <fgColor rgb="FFFBE3CF"/>
          <bgColor rgb="FFFBE3CF"/>
        </patternFill>
      </fill>
    </dxf>
    <dxf>
      <font>
        <color rgb="FF8A8F98"/>
      </font>
      <fill>
        <patternFill patternType="solid">
          <fgColor rgb="FFFBE3CF"/>
          <bgColor rgb="FFFBE3CF"/>
        </patternFill>
      </fill>
    </dxf>
    <dxf>
      <font>
        <color rgb="FF8A8F98"/>
      </font>
      <fill>
        <patternFill patternType="solid">
          <fgColor rgb="FFFBE3CF"/>
          <bgColor rgb="FFFBE3CF"/>
        </patternFill>
      </fill>
    </dxf>
    <dxf>
      <font>
        <color rgb="FF8A8F98"/>
      </font>
      <fill>
        <patternFill patternType="solid">
          <fgColor rgb="FFFBE3CF"/>
          <bgColor rgb="FFFBE3CF"/>
        </patternFill>
      </fill>
    </dxf>
    <dxf>
      <font>
        <color rgb="FF8A8F98"/>
      </font>
      <fill>
        <patternFill patternType="solid">
          <fgColor rgb="FFFBE3CF"/>
          <bgColor rgb="FFFBE3CF"/>
        </patternFill>
      </fill>
    </dxf>
    <dxf>
      <font>
        <color rgb="FF8A8F98"/>
      </font>
      <fill>
        <patternFill patternType="solid">
          <fgColor rgb="FFFBE3CF"/>
          <bgColor rgb="FFFBE3CF"/>
        </patternFill>
      </fill>
    </dxf>
    <dxf>
      <font>
        <b/>
        <color rgb="FF9C0006"/>
      </font>
      <fill>
        <patternFill patternType="solid">
          <fgColor rgb="FFFFC7CE"/>
          <bgColor rgb="FFFFC7CE"/>
        </patternFill>
      </fill>
    </dxf>
    <dxf>
      <font>
        <color rgb="FF8A8F98"/>
      </font>
      <fill>
        <patternFill patternType="solid">
          <fgColor rgb="FFFBE3CF"/>
          <bgColor rgb="FFFBE3CF"/>
        </patternFill>
      </fill>
    </dxf>
    <dxf>
      <font>
        <color rgb="FF006100"/>
      </font>
      <fill>
        <patternFill patternType="solid">
          <fgColor rgb="FFC6EFCE"/>
          <bgColor rgb="FFC6EFCE"/>
        </patternFill>
      </fill>
    </dxf>
    <dxf>
      <font>
        <b/>
        <color rgb="FF9C0006"/>
      </font>
      <fill>
        <patternFill patternType="solid">
          <fgColor rgb="FFFFC7CE"/>
          <bgColor rgb="FFFFC7CE"/>
        </patternFill>
      </fill>
    </dxf>
    <dxf>
      <font>
        <color rgb="FF8A8F98"/>
      </font>
      <fill>
        <patternFill patternType="solid">
          <fgColor rgb="FFFBE3CF"/>
          <bgColor rgb="FFFBE3CF"/>
        </patternFill>
      </fill>
    </dxf>
    <dxf>
      <font>
        <b/>
        <color rgb="FF9C0006"/>
      </font>
      <fill>
        <patternFill patternType="solid">
          <fgColor rgb="FFFFC7CE"/>
          <bgColor rgb="FFFFC7CE"/>
        </patternFill>
      </fill>
    </dxf>
    <dxf>
      <font>
        <b/>
        <color rgb="FF9C0006"/>
      </font>
      <fill>
        <patternFill patternType="solid">
          <fgColor rgb="FFFFC7CE"/>
          <bgColor rgb="FFFFC7CE"/>
        </patternFill>
      </fill>
    </dxf>
    <dxf>
      <font>
        <color rgb="FF8A8F98"/>
      </font>
      <fill>
        <patternFill patternType="solid">
          <fgColor rgb="FFFBE3CF"/>
          <bgColor rgb="FFFBE3CF"/>
        </patternFill>
      </fill>
    </dxf>
    <dxf>
      <font>
        <color rgb="FF8A8F98"/>
      </font>
      <fill>
        <patternFill patternType="solid">
          <fgColor rgb="FFFBE3CF"/>
          <bgColor rgb="FFFBE3CF"/>
        </patternFill>
      </fill>
    </dxf>
    <dxf>
      <font>
        <b/>
        <color rgb="FF9C0006"/>
      </font>
      <fill>
        <patternFill patternType="solid">
          <fgColor rgb="FFFFC7CE"/>
          <bgColor rgb="FFFFC7CE"/>
        </patternFill>
      </fill>
    </dxf>
    <dxf>
      <font>
        <b/>
        <color rgb="FF9C0006"/>
      </font>
      <fill>
        <patternFill patternType="solid">
          <fgColor rgb="FFFFC7CE"/>
          <bgColor rgb="FFFFC7CE"/>
        </patternFill>
      </fill>
    </dxf>
    <dxf>
      <font>
        <color rgb="FF8A8F98"/>
      </font>
      <fill>
        <patternFill patternType="solid">
          <fgColor rgb="FFFBE3CF"/>
          <bgColor rgb="FFFBE3CF"/>
        </patternFill>
      </fill>
    </dxf>
    <dxf>
      <font>
        <color rgb="FFFFFFFF"/>
      </font>
    </dxf>
    <dxf>
      <font>
        <color rgb="FF8A8F98"/>
      </font>
      <fill>
        <patternFill patternType="solid">
          <fgColor rgb="FFFBE3CF"/>
          <bgColor rgb="FFFBE3CF"/>
        </patternFill>
      </fill>
    </dxf>
    <dxf>
      <font>
        <b/>
        <color rgb="FF0C2C5C"/>
      </font>
      <fill>
        <patternFill patternType="solid">
          <fgColor rgb="FFFCE4D6"/>
          <bgColor rgb="FFFCE4D6"/>
        </patternFill>
      </fill>
    </dxf>
    <dxf>
      <font>
        <color rgb="FF8A8F98"/>
      </font>
      <fill>
        <patternFill patternType="solid">
          <fgColor rgb="FFFBE3CF"/>
          <bgColor rgb="FFFBE3CF"/>
        </patternFill>
      </fill>
    </dxf>
    <dxf>
      <font>
        <b/>
        <color rgb="FF9C0006"/>
      </font>
      <fill>
        <patternFill patternType="solid">
          <fgColor rgb="FFFFC7CE"/>
          <bgColor rgb="FFFFC7CE"/>
        </patternFill>
      </fill>
    </dxf>
    <dxf>
      <font>
        <b/>
        <color rgb="FFB4501A"/>
      </font>
      <fill>
        <patternFill patternType="solid">
          <fgColor rgb="FFFCE4D6"/>
          <bgColor rgb="FFFCE4D6"/>
        </patternFill>
      </fill>
    </dxf>
    <dxf>
      <font>
        <b/>
        <color rgb="FF006100"/>
      </font>
      <fill>
        <patternFill patternType="solid">
          <fgColor rgb="FFC6EFCE"/>
          <bgColor rgb="FFC6EFCE"/>
        </patternFill>
      </fill>
    </dxf>
    <dxf>
      <font>
        <b/>
        <color rgb="FF7A5200"/>
      </font>
      <fill>
        <patternFill patternType="solid">
          <fgColor rgb="FFFFEB9C"/>
          <bgColor rgb="FFFFEB9C"/>
        </patternFill>
      </fill>
    </dxf>
    <dxf>
      <font>
        <b/>
        <color rgb="FF9C0006"/>
      </font>
      <fill>
        <patternFill patternType="solid">
          <fgColor rgb="FFFFC7CE"/>
          <bgColor rgb="FFFFC7CE"/>
        </patternFill>
      </fill>
    </dxf>
    <dxf>
      <font>
        <color rgb="FF8A8F98"/>
      </font>
      <fill>
        <patternFill patternType="solid">
          <fgColor rgb="FFFBE3CF"/>
          <bgColor rgb="FFFBE3CF"/>
        </patternFill>
      </fill>
    </dxf>
    <dxf>
      <font>
        <color rgb="FF006100"/>
      </font>
      <fill>
        <patternFill patternType="solid">
          <fgColor rgb="FFC6EFCE"/>
          <bgColor rgb="FFC6EFCE"/>
        </patternFill>
      </fill>
    </dxf>
    <dxf>
      <font>
        <color rgb="FF7A5200"/>
      </font>
      <fill>
        <patternFill patternType="solid">
          <fgColor rgb="FFFFEB9C"/>
          <bgColor rgb="FFFFEB9C"/>
        </patternFill>
      </fill>
    </dxf>
    <dxf>
      <font>
        <color rgb="FF9C0006"/>
      </font>
      <fill>
        <patternFill patternType="solid">
          <fgColor rgb="FFFFC7CE"/>
          <bgColor rgb="FFFFC7CE"/>
        </patternFill>
      </fill>
    </dxf>
    <dxf>
      <font>
        <color rgb="FF8A8F98"/>
      </font>
      <fill>
        <patternFill patternType="solid">
          <fgColor rgb="FFFBE3CF"/>
          <bgColor rgb="FFFBE3CF"/>
        </patternFill>
      </fill>
    </dxf>
    <dxf>
      <font>
        <b/>
        <color rgb="FFFFFFFF"/>
      </font>
      <fill>
        <patternFill patternType="solid">
          <fgColor rgb="FF2A9D74"/>
          <bgColor rgb="FF2A9D74"/>
        </patternFill>
      </fill>
    </dxf>
    <dxf>
      <font>
        <b/>
        <color rgb="FFFFFFFF"/>
      </font>
      <fill>
        <patternFill patternType="solid">
          <fgColor rgb="FF2F6DB5"/>
          <bgColor rgb="FF2F6DB5"/>
        </patternFill>
      </fill>
    </dxf>
    <dxf>
      <font>
        <color rgb="FF8A8F98"/>
      </font>
      <fill>
        <patternFill patternType="solid">
          <fgColor rgb="FFFBE3CF"/>
          <bgColor rgb="FFFBE3CF"/>
        </patternFill>
      </fill>
    </dxf>
    <dxf>
      <font>
        <color rgb="FF8A8F98"/>
      </font>
      <fill>
        <patternFill patternType="solid">
          <fgColor rgb="FFFBE3CF"/>
          <bgColor rgb="FFFBE3CF"/>
        </patternFill>
      </fill>
    </dxf>
    <dxf>
      <font>
        <b/>
        <color rgb="FFB4501A"/>
      </font>
      <fill>
        <patternFill patternType="solid">
          <fgColor rgb="FFFCE4D6"/>
          <bgColor rgb="FFFCE4D6"/>
        </patternFill>
      </fill>
    </dxf>
    <dxf>
      <font>
        <b/>
        <color rgb="FFB4501A"/>
      </font>
      <fill>
        <patternFill patternType="solid">
          <fgColor rgb="FFFCE4D6"/>
          <bgColor rgb="FFFCE4D6"/>
        </patternFill>
      </fill>
    </dxf>
    <dxf>
      <font>
        <color rgb="FF8A8F98"/>
      </font>
      <fill>
        <patternFill patternType="solid">
          <fgColor rgb="FFFBE3CF"/>
          <bgColor rgb="FFFBE3CF"/>
        </patternFill>
      </fill>
    </dxf>
    <dxf>
      <font>
        <b/>
        <color rgb="FF9C0006"/>
      </font>
      <fill>
        <patternFill patternType="solid">
          <fgColor rgb="FFFFC7CE"/>
          <bgColor rgb="FFFFC7CE"/>
        </patternFill>
      </fill>
    </dxf>
    <dxf>
      <font>
        <b/>
        <color rgb="FFB4501A"/>
      </font>
      <fill>
        <patternFill patternType="solid">
          <fgColor rgb="FFFBE3CF"/>
          <bgColor rgb="FFFBE3CF"/>
        </patternFill>
      </fill>
    </dxf>
    <dxf>
      <font>
        <b/>
        <color rgb="FF006100"/>
      </font>
      <fill>
        <patternFill patternType="solid">
          <fgColor rgb="FFC6EFCE"/>
          <bgColor rgb="FFC6EFCE"/>
        </patternFill>
      </fill>
    </dxf>
    <dxf>
      <font>
        <b/>
        <color rgb="FF9C0006"/>
      </font>
      <fill>
        <patternFill patternType="solid">
          <fgColor rgb="FFFFC7CE"/>
          <bgColor rgb="FFFFC7CE"/>
        </patternFill>
      </fill>
    </dxf>
    <dxf>
      <font>
        <b/>
        <color rgb="FF006100"/>
      </font>
      <fill>
        <patternFill patternType="solid">
          <fgColor rgb="FFC6EFCE"/>
          <bgColor rgb="FFC6EFCE"/>
        </patternFill>
      </fill>
    </dxf>
    <dxf>
      <font>
        <b/>
        <color rgb="FF9C0006"/>
      </font>
      <fill>
        <patternFill patternType="solid">
          <fgColor rgb="FFFFC7CE"/>
          <bgColor rgb="FFFFC7CE"/>
        </patternFill>
      </fill>
    </dxf>
    <dxf>
      <font>
        <color rgb="FF8A8F98"/>
      </font>
      <fill>
        <patternFill patternType="solid">
          <fgColor rgb="FFFBE3CF"/>
          <bgColor rgb="FFFBE3CF"/>
        </patternFill>
      </fill>
    </dxf>
    <dxf>
      <font>
        <color rgb="FF8A8F98"/>
      </font>
      <fill>
        <patternFill patternType="solid">
          <fgColor rgb="FFFBE3CF"/>
          <bgColor rgb="FFFBE3CF"/>
        </patternFill>
      </fill>
    </dxf>
    <dxf>
      <font>
        <b/>
        <color rgb="FF006100"/>
      </font>
    </dxf>
    <dxf>
      <font>
        <b/>
        <color rgb="FF9C0006"/>
      </font>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1"/>
  <c:style val="2"/>
  <c:chart>
    <c:autoTitleDeleted val="1"/>
    <c:plotArea>
      <c:layout/>
      <c:barChart>
        <c:barDir val="col"/>
        <c:grouping val="stacked"/>
        <c:varyColors val="1"/>
        <c:ser>
          <c:idx val="0"/>
          <c:order val="0"/>
          <c:tx>
            <c:strRef>
              <c:f>'3. Ngân sách'!$C$142</c:f>
              <c:strCache>
                <c:ptCount val="1"/>
                <c:pt idx="0">
                  <c:v>Kế hoạch MT</c:v>
                </c:pt>
              </c:strCache>
            </c:strRef>
          </c:tx>
          <c:spPr>
            <a:solidFill>
              <a:srgbClr val="2F6DB5"/>
            </a:solidFill>
            <a:ln>
              <a:solidFill>
                <a:srgbClr val="2F6DB5"/>
              </a:solidFill>
              <a:prstDash val="solid"/>
            </a:ln>
          </c:spPr>
          <c:invertIfNegative val="1"/>
          <c:cat>
            <c:strRef>
              <c:f>'3. Ngân sách'!$A$143:$A$154</c:f>
              <c:strCache>
                <c:ptCount val="12"/>
                <c:pt idx="0">
                  <c:v>T1</c:v>
                </c:pt>
                <c:pt idx="1">
                  <c:v>T2</c:v>
                </c:pt>
                <c:pt idx="2">
                  <c:v>T3</c:v>
                </c:pt>
                <c:pt idx="3">
                  <c:v>T4</c:v>
                </c:pt>
                <c:pt idx="4">
                  <c:v>T5</c:v>
                </c:pt>
                <c:pt idx="5">
                  <c:v>T6</c:v>
                </c:pt>
                <c:pt idx="6">
                  <c:v>T7</c:v>
                </c:pt>
                <c:pt idx="7">
                  <c:v>T8</c:v>
                </c:pt>
                <c:pt idx="8">
                  <c:v>T9</c:v>
                </c:pt>
                <c:pt idx="9">
                  <c:v>T10</c:v>
                </c:pt>
                <c:pt idx="10">
                  <c:v>T11</c:v>
                </c:pt>
                <c:pt idx="11">
                  <c:v>T12</c:v>
                </c:pt>
              </c:strCache>
            </c:strRef>
          </c:cat>
          <c:val>
            <c:numRef>
              <c:f>'3. Ngân sách'!$C$143:$C$154</c:f>
              <c:numCache>
                <c:formatCode>#,##0</c:formatCode>
                <c:ptCount val="12"/>
                <c:pt idx="0">
                  <c:v>0</c:v>
                </c:pt>
                <c:pt idx="1">
                  <c:v>0</c:v>
                </c:pt>
                <c:pt idx="2">
                  <c:v>0</c:v>
                </c:pt>
                <c:pt idx="3">
                  <c:v>0</c:v>
                </c:pt>
                <c:pt idx="4">
                  <c:v>0</c:v>
                </c:pt>
                <c:pt idx="5">
                  <c:v>0</c:v>
                </c:pt>
                <c:pt idx="6">
                  <c:v>0</c:v>
                </c:pt>
                <c:pt idx="7">
                  <c:v>0</c:v>
                </c:pt>
                <c:pt idx="8">
                  <c:v>0</c:v>
                </c:pt>
                <c:pt idx="9">
                  <c:v>0</c:v>
                </c:pt>
                <c:pt idx="10">
                  <c:v>0</c:v>
                </c:pt>
                <c:pt idx="11">
                  <c:v>0</c:v>
                </c:pt>
              </c:numCache>
            </c:numRef>
          </c:val>
          <c:extLst>
            <c:ext xmlns:c14="http://schemas.microsoft.com/office/drawing/2007/8/2/chart" uri="{6F2FDCE9-48DA-4B69-8628-5D25D57E5C99}">
              <c14:invertSolidFillFmt>
                <c14:spPr xmlns:c14="http://schemas.microsoft.com/office/drawing/2007/8/2/chart">
                  <a:solidFill>
                    <a:srgbClr val="FFFFFF"/>
                  </a:solidFill>
                  <a:ln>
                    <a:solidFill>
                      <a:srgbClr val="2F6DB5"/>
                    </a:solidFill>
                    <a:prstDash val="solid"/>
                  </a:ln>
                </c14:spPr>
              </c14:invertSolidFillFmt>
            </c:ext>
            <c:ext xmlns:c16="http://schemas.microsoft.com/office/drawing/2014/chart" uri="{C3380CC4-5D6E-409C-BE32-E72D297353CC}">
              <c16:uniqueId val="{00000000-0284-475C-9AD8-E547C9EE7973}"/>
            </c:ext>
          </c:extLst>
        </c:ser>
        <c:ser>
          <c:idx val="1"/>
          <c:order val="1"/>
          <c:tx>
            <c:strRef>
              <c:f>'3. Ngân sách'!$D$142</c:f>
              <c:strCache>
                <c:ptCount val="1"/>
                <c:pt idx="0">
                  <c:v>Kế hoạch GT</c:v>
                </c:pt>
              </c:strCache>
            </c:strRef>
          </c:tx>
          <c:spPr>
            <a:solidFill>
              <a:srgbClr val="2A9D74"/>
            </a:solidFill>
            <a:ln>
              <a:solidFill>
                <a:srgbClr val="2A9D74"/>
              </a:solidFill>
              <a:prstDash val="solid"/>
            </a:ln>
          </c:spPr>
          <c:invertIfNegative val="1"/>
          <c:cat>
            <c:strRef>
              <c:f>'3. Ngân sách'!$A$143:$A$154</c:f>
              <c:strCache>
                <c:ptCount val="12"/>
                <c:pt idx="0">
                  <c:v>T1</c:v>
                </c:pt>
                <c:pt idx="1">
                  <c:v>T2</c:v>
                </c:pt>
                <c:pt idx="2">
                  <c:v>T3</c:v>
                </c:pt>
                <c:pt idx="3">
                  <c:v>T4</c:v>
                </c:pt>
                <c:pt idx="4">
                  <c:v>T5</c:v>
                </c:pt>
                <c:pt idx="5">
                  <c:v>T6</c:v>
                </c:pt>
                <c:pt idx="6">
                  <c:v>T7</c:v>
                </c:pt>
                <c:pt idx="7">
                  <c:v>T8</c:v>
                </c:pt>
                <c:pt idx="8">
                  <c:v>T9</c:v>
                </c:pt>
                <c:pt idx="9">
                  <c:v>T10</c:v>
                </c:pt>
                <c:pt idx="10">
                  <c:v>T11</c:v>
                </c:pt>
                <c:pt idx="11">
                  <c:v>T12</c:v>
                </c:pt>
              </c:strCache>
            </c:strRef>
          </c:cat>
          <c:val>
            <c:numRef>
              <c:f>'3. Ngân sách'!$D$143:$D$154</c:f>
              <c:numCache>
                <c:formatCode>#,##0</c:formatCode>
                <c:ptCount val="12"/>
                <c:pt idx="0">
                  <c:v>0</c:v>
                </c:pt>
                <c:pt idx="1">
                  <c:v>0</c:v>
                </c:pt>
                <c:pt idx="2">
                  <c:v>0</c:v>
                </c:pt>
                <c:pt idx="3">
                  <c:v>0</c:v>
                </c:pt>
                <c:pt idx="4">
                  <c:v>0</c:v>
                </c:pt>
                <c:pt idx="5">
                  <c:v>0</c:v>
                </c:pt>
                <c:pt idx="6">
                  <c:v>0</c:v>
                </c:pt>
                <c:pt idx="7">
                  <c:v>0</c:v>
                </c:pt>
                <c:pt idx="8">
                  <c:v>0</c:v>
                </c:pt>
                <c:pt idx="9">
                  <c:v>0</c:v>
                </c:pt>
                <c:pt idx="10">
                  <c:v>0</c:v>
                </c:pt>
                <c:pt idx="11">
                  <c:v>0</c:v>
                </c:pt>
              </c:numCache>
            </c:numRef>
          </c:val>
          <c:extLst>
            <c:ext xmlns:c14="http://schemas.microsoft.com/office/drawing/2007/8/2/chart" uri="{6F2FDCE9-48DA-4B69-8628-5D25D57E5C99}">
              <c14:invertSolidFillFmt>
                <c14:spPr xmlns:c14="http://schemas.microsoft.com/office/drawing/2007/8/2/chart">
                  <a:solidFill>
                    <a:srgbClr val="FFFFFF"/>
                  </a:solidFill>
                  <a:ln>
                    <a:solidFill>
                      <a:srgbClr val="2A9D74"/>
                    </a:solidFill>
                    <a:prstDash val="solid"/>
                  </a:ln>
                </c14:spPr>
              </c14:invertSolidFillFmt>
            </c:ext>
            <c:ext xmlns:c16="http://schemas.microsoft.com/office/drawing/2014/chart" uri="{C3380CC4-5D6E-409C-BE32-E72D297353CC}">
              <c16:uniqueId val="{00000001-0284-475C-9AD8-E547C9EE7973}"/>
            </c:ext>
          </c:extLst>
        </c:ser>
        <c:dLbls>
          <c:showLegendKey val="0"/>
          <c:showVal val="0"/>
          <c:showCatName val="0"/>
          <c:showSerName val="0"/>
          <c:showPercent val="0"/>
          <c:showBubbleSize val="0"/>
        </c:dLbls>
        <c:gapWidth val="60"/>
        <c:overlap val="100"/>
        <c:axId val="10"/>
        <c:axId val="100"/>
      </c:barChart>
      <c:lineChart>
        <c:grouping val="standard"/>
        <c:varyColors val="1"/>
        <c:ser>
          <c:idx val="2"/>
          <c:order val="2"/>
          <c:tx>
            <c:strRef>
              <c:f>'3. Ngân sách'!$E$142</c:f>
              <c:strCache>
                <c:ptCount val="1"/>
                <c:pt idx="0">
                  <c:v>Thực chi</c:v>
                </c:pt>
              </c:strCache>
            </c:strRef>
          </c:tx>
          <c:spPr>
            <a:ln w="28575">
              <a:solidFill>
                <a:srgbClr val="F2A93B"/>
              </a:solidFill>
              <a:prstDash val="solid"/>
            </a:ln>
          </c:spPr>
          <c:marker>
            <c:symbol val="circle"/>
            <c:size val="7"/>
            <c:spPr>
              <a:solidFill>
                <a:srgbClr val="F2A93B"/>
              </a:solidFill>
              <a:ln>
                <a:solidFill>
                  <a:srgbClr val="F2A93B"/>
                </a:solidFill>
                <a:prstDash val="solid"/>
              </a:ln>
            </c:spPr>
          </c:marker>
          <c:val>
            <c:numRef>
              <c:f>'3. Ngân sách'!$E$143:$E$154</c:f>
              <c:numCache>
                <c:formatCode>#,##0</c:formatCode>
                <c:ptCount val="12"/>
                <c:pt idx="0">
                  <c:v>0</c:v>
                </c:pt>
                <c:pt idx="1">
                  <c:v>#N/A</c:v>
                </c:pt>
                <c:pt idx="2">
                  <c:v>#N/A</c:v>
                </c:pt>
                <c:pt idx="3">
                  <c:v>#N/A</c:v>
                </c:pt>
                <c:pt idx="4">
                  <c:v>#N/A</c:v>
                </c:pt>
                <c:pt idx="5">
                  <c:v>#N/A</c:v>
                </c:pt>
                <c:pt idx="6">
                  <c:v>#N/A</c:v>
                </c:pt>
                <c:pt idx="7">
                  <c:v>#N/A</c:v>
                </c:pt>
                <c:pt idx="8">
                  <c:v>#N/A</c:v>
                </c:pt>
                <c:pt idx="9">
                  <c:v>#N/A</c:v>
                </c:pt>
                <c:pt idx="10">
                  <c:v>#N/A</c:v>
                </c:pt>
                <c:pt idx="11">
                  <c:v>#N/A</c:v>
                </c:pt>
              </c:numCache>
            </c:numRef>
          </c:val>
          <c:smooth val="0"/>
          <c:extLst>
            <c:ext xmlns:c16="http://schemas.microsoft.com/office/drawing/2014/chart" uri="{C3380CC4-5D6E-409C-BE32-E72D297353CC}">
              <c16:uniqueId val="{00000002-0284-475C-9AD8-E547C9EE7973}"/>
            </c:ext>
          </c:extLst>
        </c:ser>
        <c:dLbls>
          <c:showLegendKey val="0"/>
          <c:showVal val="0"/>
          <c:showCatName val="0"/>
          <c:showSerName val="0"/>
          <c:showPercent val="0"/>
          <c:showBubbleSize val="0"/>
        </c:dLbls>
        <c:marker val="1"/>
        <c:smooth val="0"/>
        <c:axId val="10"/>
        <c:axId val="100"/>
      </c:lineChart>
      <c:catAx>
        <c:axId val="10"/>
        <c:scaling>
          <c:orientation val="minMax"/>
        </c:scaling>
        <c:delete val="0"/>
        <c:axPos val="b"/>
        <c:numFmt formatCode="General" sourceLinked="1"/>
        <c:majorTickMark val="none"/>
        <c:minorTickMark val="none"/>
        <c:tickLblPos val="nextTo"/>
        <c:crossAx val="100"/>
        <c:crosses val="autoZero"/>
        <c:auto val="1"/>
        <c:lblAlgn val="ctr"/>
        <c:lblOffset val="100"/>
        <c:noMultiLvlLbl val="1"/>
      </c:catAx>
      <c:valAx>
        <c:axId val="100"/>
        <c:scaling>
          <c:orientation val="minMax"/>
        </c:scaling>
        <c:delete val="0"/>
        <c:axPos val="l"/>
        <c:majorGridlines>
          <c:spPr>
            <a:ln>
              <a:solidFill>
                <a:srgbClr val="E5E7EB"/>
              </a:solidFill>
              <a:prstDash val="solid"/>
            </a:ln>
          </c:spPr>
        </c:majorGridlines>
        <c:numFmt formatCode="#,##0,,&quot;tr&quot;" sourceLinked="0"/>
        <c:majorTickMark val="none"/>
        <c:minorTickMark val="none"/>
        <c:tickLblPos val="nextTo"/>
        <c:crossAx val="10"/>
        <c:crosses val="autoZero"/>
        <c:crossBetween val="between"/>
      </c:valAx>
    </c:plotArea>
    <c:legend>
      <c:legendPos val="b"/>
      <c:overlay val="0"/>
    </c:legend>
    <c:plotVisOnly val="1"/>
    <c:dispBlanksAs val="gap"/>
    <c:showDLblsOverMax val="1"/>
  </c:chart>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1"/>
  <c:style val="2"/>
  <c:chart>
    <c:autoTitleDeleted val="1"/>
    <c:plotArea>
      <c:layout/>
      <c:doughnutChart>
        <c:varyColors val="1"/>
        <c:ser>
          <c:idx val="0"/>
          <c:order val="0"/>
          <c:tx>
            <c:strRef>
              <c:f>'0. Bắt đầu'!$F$51</c:f>
              <c:strCache>
                <c:ptCount val="1"/>
                <c:pt idx="0">
                  <c:v>Ngân sách kế hoạch</c:v>
                </c:pt>
              </c:strCache>
            </c:strRef>
          </c:tx>
          <c:spPr>
            <a:ln>
              <a:prstDash val="solid"/>
            </a:ln>
          </c:spPr>
          <c:dPt>
            <c:idx val="0"/>
            <c:bubble3D val="0"/>
            <c:spPr>
              <a:solidFill>
                <a:srgbClr val="0C2C5C"/>
              </a:solidFill>
              <a:ln>
                <a:solidFill>
                  <a:srgbClr val="FFFFFF"/>
                </a:solidFill>
                <a:prstDash val="solid"/>
              </a:ln>
            </c:spPr>
            <c:extLst>
              <c:ext xmlns:c16="http://schemas.microsoft.com/office/drawing/2014/chart" uri="{C3380CC4-5D6E-409C-BE32-E72D297353CC}">
                <c16:uniqueId val="{00000001-D79B-41AF-9912-C29E9D0CF383}"/>
              </c:ext>
            </c:extLst>
          </c:dPt>
          <c:dPt>
            <c:idx val="1"/>
            <c:bubble3D val="0"/>
            <c:spPr>
              <a:solidFill>
                <a:srgbClr val="2F6DB5"/>
              </a:solidFill>
              <a:ln>
                <a:solidFill>
                  <a:srgbClr val="FFFFFF"/>
                </a:solidFill>
                <a:prstDash val="solid"/>
              </a:ln>
            </c:spPr>
            <c:extLst>
              <c:ext xmlns:c16="http://schemas.microsoft.com/office/drawing/2014/chart" uri="{C3380CC4-5D6E-409C-BE32-E72D297353CC}">
                <c16:uniqueId val="{00000003-D79B-41AF-9912-C29E9D0CF383}"/>
              </c:ext>
            </c:extLst>
          </c:dPt>
          <c:dPt>
            <c:idx val="2"/>
            <c:bubble3D val="0"/>
            <c:spPr>
              <a:solidFill>
                <a:srgbClr val="F2A93B"/>
              </a:solidFill>
              <a:ln>
                <a:solidFill>
                  <a:srgbClr val="FFFFFF"/>
                </a:solidFill>
                <a:prstDash val="solid"/>
              </a:ln>
            </c:spPr>
            <c:extLst>
              <c:ext xmlns:c16="http://schemas.microsoft.com/office/drawing/2014/chart" uri="{C3380CC4-5D6E-409C-BE32-E72D297353CC}">
                <c16:uniqueId val="{00000005-D79B-41AF-9912-C29E9D0CF383}"/>
              </c:ext>
            </c:extLst>
          </c:dPt>
          <c:dPt>
            <c:idx val="3"/>
            <c:bubble3D val="0"/>
            <c:spPr>
              <a:solidFill>
                <a:srgbClr val="2A9D74"/>
              </a:solidFill>
              <a:ln>
                <a:solidFill>
                  <a:srgbClr val="FFFFFF"/>
                </a:solidFill>
                <a:prstDash val="solid"/>
              </a:ln>
            </c:spPr>
            <c:extLst>
              <c:ext xmlns:c16="http://schemas.microsoft.com/office/drawing/2014/chart" uri="{C3380CC4-5D6E-409C-BE32-E72D297353CC}">
                <c16:uniqueId val="{00000007-D79B-41AF-9912-C29E9D0CF383}"/>
              </c:ext>
            </c:extLst>
          </c:dPt>
          <c:dLbls>
            <c:spPr>
              <a:noFill/>
              <a:ln>
                <a:noFill/>
              </a:ln>
              <a:effectLst/>
            </c:spPr>
            <c:showLegendKey val="0"/>
            <c:showVal val="0"/>
            <c:showCatName val="0"/>
            <c:showSerName val="0"/>
            <c:showPercent val="1"/>
            <c:showBubbleSize val="1"/>
            <c:showLeaderLines val="0"/>
            <c:extLst>
              <c:ext xmlns:c15="http://schemas.microsoft.com/office/drawing/2012/chart" uri="{CE6537A1-D6FC-4f65-9D91-7224C49458BB}"/>
            </c:extLst>
          </c:dLbls>
          <c:cat>
            <c:strRef>
              <c:f>'0. Bắt đầu'!$E$52:$E$55</c:f>
              <c:strCache>
                <c:ptCount val="4"/>
                <c:pt idx="0">
                  <c:v>Trưng bày &amp; POSM</c:v>
                </c:pt>
                <c:pt idx="1">
                  <c:v>Sampling/activation</c:v>
                </c:pt>
                <c:pt idx="2">
                  <c:v>Khuyến mãi người tiêu dùng</c:v>
                </c:pt>
                <c:pt idx="3">
                  <c:v>Thưởng điểm bán</c:v>
                </c:pt>
              </c:strCache>
            </c:strRef>
          </c:cat>
          <c:val>
            <c:numRef>
              <c:f>'0. Bắt đầu'!$F$52:$F$55</c:f>
              <c:numCache>
                <c:formatCode>#,##0</c:formatCode>
                <c:ptCount val="4"/>
                <c:pt idx="0">
                  <c:v>0</c:v>
                </c:pt>
                <c:pt idx="1">
                  <c:v>0</c:v>
                </c:pt>
                <c:pt idx="2">
                  <c:v>0</c:v>
                </c:pt>
                <c:pt idx="3">
                  <c:v>0</c:v>
                </c:pt>
              </c:numCache>
            </c:numRef>
          </c:val>
          <c:extLst>
            <c:ext xmlns:c16="http://schemas.microsoft.com/office/drawing/2014/chart" uri="{C3380CC4-5D6E-409C-BE32-E72D297353CC}">
              <c16:uniqueId val="{00000008-D79B-41AF-9912-C29E9D0CF383}"/>
            </c:ext>
          </c:extLst>
        </c:ser>
        <c:dLbls>
          <c:showLegendKey val="0"/>
          <c:showVal val="0"/>
          <c:showCatName val="0"/>
          <c:showSerName val="0"/>
          <c:showPercent val="1"/>
          <c:showBubbleSize val="1"/>
          <c:showLeaderLines val="0"/>
        </c:dLbls>
        <c:firstSliceAng val="0"/>
        <c:holeSize val="55"/>
      </c:doughnutChart>
    </c:plotArea>
    <c:legend>
      <c:legendPos val="r"/>
      <c:overlay val="0"/>
    </c:legend>
    <c:plotVisOnly val="1"/>
    <c:dispBlanksAs val="gap"/>
    <c:showDLblsOverMax val="1"/>
  </c:chart>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1"/>
  <c:style val="2"/>
  <c:chart>
    <c:title>
      <c:tx>
        <c:rich>
          <a:bodyPr/>
          <a:lstStyle/>
          <a:p>
            <a:pPr>
              <a:defRPr/>
            </a:pPr>
            <a:r>
              <a:t>Độ phủ hiện tại và mục tiêu theo nhóm điểm bán</a:t>
            </a:r>
          </a:p>
        </c:rich>
      </c:tx>
      <c:overlay val="1"/>
    </c:title>
    <c:autoTitleDeleted val="0"/>
    <c:plotArea>
      <c:layout/>
      <c:barChart>
        <c:barDir val="bar"/>
        <c:grouping val="clustered"/>
        <c:varyColors val="1"/>
        <c:ser>
          <c:idx val="0"/>
          <c:order val="0"/>
          <c:tx>
            <c:strRef>
              <c:f>'1. Mục tiêu &amp; kênh'!$G$4</c:f>
              <c:strCache>
                <c:ptCount val="1"/>
                <c:pt idx="0">
                  <c:v>Độ phủ hiện tại</c:v>
                </c:pt>
              </c:strCache>
            </c:strRef>
          </c:tx>
          <c:spPr>
            <a:solidFill>
              <a:srgbClr val="9AA3B2"/>
            </a:solidFill>
            <a:ln>
              <a:solidFill>
                <a:srgbClr val="9AA3B2"/>
              </a:solidFill>
              <a:prstDash val="solid"/>
            </a:ln>
          </c:spPr>
          <c:invertIfNegative val="1"/>
          <c:cat>
            <c:numRef>
              <c:f>'1. Mục tiêu &amp; kênh'!$B$5:$B$10</c:f>
              <c:numCache>
                <c:formatCode>General</c:formatCode>
                <c:ptCount val="6"/>
              </c:numCache>
            </c:numRef>
          </c:cat>
          <c:val>
            <c:numRef>
              <c:f>'1. Mục tiêu &amp; kênh'!$G$5:$G$10</c:f>
              <c:numCache>
                <c:formatCode>0%</c:formatCode>
                <c:ptCount val="6"/>
                <c:pt idx="0">
                  <c:v>0</c:v>
                </c:pt>
                <c:pt idx="1">
                  <c:v>0</c:v>
                </c:pt>
                <c:pt idx="2">
                  <c:v>0</c:v>
                </c:pt>
                <c:pt idx="3">
                  <c:v>0</c:v>
                </c:pt>
                <c:pt idx="4">
                  <c:v>0</c:v>
                </c:pt>
                <c:pt idx="5">
                  <c:v>0</c:v>
                </c:pt>
              </c:numCache>
            </c:numRef>
          </c:val>
          <c:extLst>
            <c:ext xmlns:c14="http://schemas.microsoft.com/office/drawing/2007/8/2/chart" uri="{6F2FDCE9-48DA-4B69-8628-5D25D57E5C99}">
              <c14:invertSolidFillFmt>
                <c14:spPr xmlns:c14="http://schemas.microsoft.com/office/drawing/2007/8/2/chart">
                  <a:solidFill>
                    <a:srgbClr val="FFFFFF"/>
                  </a:solidFill>
                  <a:ln>
                    <a:solidFill>
                      <a:srgbClr val="9AA3B2"/>
                    </a:solidFill>
                    <a:prstDash val="solid"/>
                  </a:ln>
                </c14:spPr>
              </c14:invertSolidFillFmt>
            </c:ext>
            <c:ext xmlns:c16="http://schemas.microsoft.com/office/drawing/2014/chart" uri="{C3380CC4-5D6E-409C-BE32-E72D297353CC}">
              <c16:uniqueId val="{00000000-4B56-4D85-BC74-B064D45C23BF}"/>
            </c:ext>
          </c:extLst>
        </c:ser>
        <c:ser>
          <c:idx val="1"/>
          <c:order val="1"/>
          <c:tx>
            <c:strRef>
              <c:f>'1. Mục tiêu &amp; kênh'!$H$4</c:f>
              <c:strCache>
                <c:ptCount val="1"/>
                <c:pt idx="0">
                  <c:v>Độ phủ mục tiêu</c:v>
                </c:pt>
              </c:strCache>
            </c:strRef>
          </c:tx>
          <c:spPr>
            <a:solidFill>
              <a:srgbClr val="0C2C5C"/>
            </a:solidFill>
            <a:ln>
              <a:solidFill>
                <a:srgbClr val="0C2C5C"/>
              </a:solidFill>
              <a:prstDash val="solid"/>
            </a:ln>
          </c:spPr>
          <c:invertIfNegative val="1"/>
          <c:cat>
            <c:numRef>
              <c:f>'1. Mục tiêu &amp; kênh'!$B$5:$B$10</c:f>
              <c:numCache>
                <c:formatCode>General</c:formatCode>
                <c:ptCount val="6"/>
              </c:numCache>
            </c:numRef>
          </c:cat>
          <c:val>
            <c:numRef>
              <c:f>'1. Mục tiêu &amp; kênh'!$H$5:$H$10</c:f>
              <c:numCache>
                <c:formatCode>0%</c:formatCode>
                <c:ptCount val="6"/>
                <c:pt idx="0">
                  <c:v>0</c:v>
                </c:pt>
                <c:pt idx="1">
                  <c:v>0</c:v>
                </c:pt>
                <c:pt idx="2">
                  <c:v>0</c:v>
                </c:pt>
                <c:pt idx="3">
                  <c:v>0</c:v>
                </c:pt>
                <c:pt idx="4">
                  <c:v>0</c:v>
                </c:pt>
                <c:pt idx="5">
                  <c:v>0</c:v>
                </c:pt>
              </c:numCache>
            </c:numRef>
          </c:val>
          <c:extLst>
            <c:ext xmlns:c14="http://schemas.microsoft.com/office/drawing/2007/8/2/chart" uri="{6F2FDCE9-48DA-4B69-8628-5D25D57E5C99}">
              <c14:invertSolidFillFmt>
                <c14:spPr xmlns:c14="http://schemas.microsoft.com/office/drawing/2007/8/2/chart">
                  <a:solidFill>
                    <a:srgbClr val="FFFFFF"/>
                  </a:solidFill>
                  <a:ln>
                    <a:solidFill>
                      <a:srgbClr val="0C2C5C"/>
                    </a:solidFill>
                    <a:prstDash val="solid"/>
                  </a:ln>
                </c14:spPr>
              </c14:invertSolidFillFmt>
            </c:ext>
            <c:ext xmlns:c16="http://schemas.microsoft.com/office/drawing/2014/chart" uri="{C3380CC4-5D6E-409C-BE32-E72D297353CC}">
              <c16:uniqueId val="{00000001-4B56-4D85-BC74-B064D45C23BF}"/>
            </c:ext>
          </c:extLst>
        </c:ser>
        <c:dLbls>
          <c:showLegendKey val="0"/>
          <c:showVal val="0"/>
          <c:showCatName val="0"/>
          <c:showSerName val="0"/>
          <c:showPercent val="0"/>
          <c:showBubbleSize val="0"/>
        </c:dLbls>
        <c:gapWidth val="150"/>
        <c:axId val="10"/>
        <c:axId val="100"/>
      </c:barChart>
      <c:catAx>
        <c:axId val="10"/>
        <c:scaling>
          <c:orientation val="maxMin"/>
        </c:scaling>
        <c:delete val="0"/>
        <c:axPos val="l"/>
        <c:numFmt formatCode="General" sourceLinked="1"/>
        <c:majorTickMark val="none"/>
        <c:minorTickMark val="none"/>
        <c:tickLblPos val="nextTo"/>
        <c:crossAx val="100"/>
        <c:crosses val="autoZero"/>
        <c:auto val="1"/>
        <c:lblAlgn val="ctr"/>
        <c:lblOffset val="100"/>
        <c:noMultiLvlLbl val="1"/>
      </c:catAx>
      <c:valAx>
        <c:axId val="100"/>
        <c:scaling>
          <c:orientation val="minMax"/>
        </c:scaling>
        <c:delete val="0"/>
        <c:axPos val="t"/>
        <c:majorGridlines>
          <c:spPr>
            <a:ln>
              <a:solidFill>
                <a:srgbClr val="E5E7EB"/>
              </a:solidFill>
              <a:prstDash val="solid"/>
            </a:ln>
          </c:spPr>
        </c:majorGridlines>
        <c:numFmt formatCode="0%" sourceLinked="0"/>
        <c:majorTickMark val="none"/>
        <c:minorTickMark val="none"/>
        <c:tickLblPos val="nextTo"/>
        <c:crossAx val="10"/>
        <c:crosses val="autoZero"/>
        <c:crossBetween val="between"/>
      </c:valAx>
    </c:plotArea>
    <c:legend>
      <c:legendPos val="b"/>
      <c:overlay val="0"/>
    </c:legend>
    <c:plotVisOnly val="1"/>
    <c:dispBlanksAs val="gap"/>
    <c:showDLblsOverMax val="1"/>
  </c:chart>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1"/>
  <c:style val="2"/>
  <c:chart>
    <c:title>
      <c:tx>
        <c:rich>
          <a:bodyPr/>
          <a:lstStyle/>
          <a:p>
            <a:pPr>
              <a:defRPr/>
            </a:pPr>
            <a:r>
              <a:t>Kế hoạch và thực chi theo chương trình</a:t>
            </a:r>
          </a:p>
        </c:rich>
      </c:tx>
      <c:overlay val="1"/>
    </c:title>
    <c:autoTitleDeleted val="0"/>
    <c:plotArea>
      <c:layout/>
      <c:barChart>
        <c:barDir val="col"/>
        <c:grouping val="clustered"/>
        <c:varyColors val="1"/>
        <c:ser>
          <c:idx val="0"/>
          <c:order val="0"/>
          <c:tx>
            <c:strRef>
              <c:f>'3. Ngân sách'!$C$109</c:f>
              <c:strCache>
                <c:ptCount val="1"/>
                <c:pt idx="0">
                  <c:v>Kế hoạch</c:v>
                </c:pt>
              </c:strCache>
            </c:strRef>
          </c:tx>
          <c:spPr>
            <a:solidFill>
              <a:srgbClr val="0C2C5C"/>
            </a:solidFill>
            <a:ln>
              <a:solidFill>
                <a:srgbClr val="0C2C5C"/>
              </a:solidFill>
              <a:prstDash val="solid"/>
            </a:ln>
          </c:spPr>
          <c:invertIfNegative val="1"/>
          <c:cat>
            <c:multiLvlStrRef>
              <c:f>'3. Ngân sách'!$A$110:$A$124</c:f>
            </c:multiLvlStrRef>
          </c:cat>
          <c:val>
            <c:numRef>
              <c:f>'3. Ngân sách'!$C$110:$C$124</c:f>
              <c:numCache>
                <c:formatCode>#,##0</c:formatCode>
                <c:ptCount val="15"/>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numCache>
            </c:numRef>
          </c:val>
          <c:extLst>
            <c:ext xmlns:c14="http://schemas.microsoft.com/office/drawing/2007/8/2/chart" uri="{6F2FDCE9-48DA-4B69-8628-5D25D57E5C99}">
              <c14:invertSolidFillFmt>
                <c14:spPr xmlns:c14="http://schemas.microsoft.com/office/drawing/2007/8/2/chart">
                  <a:solidFill>
                    <a:srgbClr val="FFFFFF"/>
                  </a:solidFill>
                  <a:ln>
                    <a:solidFill>
                      <a:srgbClr val="0C2C5C"/>
                    </a:solidFill>
                    <a:prstDash val="solid"/>
                  </a:ln>
                </c14:spPr>
              </c14:invertSolidFillFmt>
            </c:ext>
            <c:ext xmlns:c16="http://schemas.microsoft.com/office/drawing/2014/chart" uri="{C3380CC4-5D6E-409C-BE32-E72D297353CC}">
              <c16:uniqueId val="{00000000-D766-4E13-BFB9-8A36DDB96EAE}"/>
            </c:ext>
          </c:extLst>
        </c:ser>
        <c:ser>
          <c:idx val="1"/>
          <c:order val="1"/>
          <c:tx>
            <c:strRef>
              <c:f>'3. Ngân sách'!$D$109</c:f>
              <c:strCache>
                <c:ptCount val="1"/>
                <c:pt idx="0">
                  <c:v>Thực chi</c:v>
                </c:pt>
              </c:strCache>
            </c:strRef>
          </c:tx>
          <c:spPr>
            <a:solidFill>
              <a:srgbClr val="F2A93B"/>
            </a:solidFill>
            <a:ln>
              <a:solidFill>
                <a:srgbClr val="F2A93B"/>
              </a:solidFill>
              <a:prstDash val="solid"/>
            </a:ln>
          </c:spPr>
          <c:invertIfNegative val="1"/>
          <c:cat>
            <c:multiLvlStrRef>
              <c:f>'3. Ngân sách'!$A$110:$A$124</c:f>
            </c:multiLvlStrRef>
          </c:cat>
          <c:val>
            <c:numRef>
              <c:f>'3. Ngân sách'!$D$110:$D$124</c:f>
              <c:numCache>
                <c:formatCode>#,##0</c:formatCode>
                <c:ptCount val="15"/>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numCache>
            </c:numRef>
          </c:val>
          <c:extLst>
            <c:ext xmlns:c14="http://schemas.microsoft.com/office/drawing/2007/8/2/chart" uri="{6F2FDCE9-48DA-4B69-8628-5D25D57E5C99}">
              <c14:invertSolidFillFmt>
                <c14:spPr xmlns:c14="http://schemas.microsoft.com/office/drawing/2007/8/2/chart">
                  <a:solidFill>
                    <a:srgbClr val="FFFFFF"/>
                  </a:solidFill>
                  <a:ln>
                    <a:solidFill>
                      <a:srgbClr val="F2A93B"/>
                    </a:solidFill>
                    <a:prstDash val="solid"/>
                  </a:ln>
                </c14:spPr>
              </c14:invertSolidFillFmt>
            </c:ext>
            <c:ext xmlns:c16="http://schemas.microsoft.com/office/drawing/2014/chart" uri="{C3380CC4-5D6E-409C-BE32-E72D297353CC}">
              <c16:uniqueId val="{00000001-D766-4E13-BFB9-8A36DDB96EAE}"/>
            </c:ext>
          </c:extLst>
        </c:ser>
        <c:dLbls>
          <c:showLegendKey val="0"/>
          <c:showVal val="0"/>
          <c:showCatName val="0"/>
          <c:showSerName val="0"/>
          <c:showPercent val="0"/>
          <c:showBubbleSize val="0"/>
        </c:dLbls>
        <c:gapWidth val="150"/>
        <c:axId val="10"/>
        <c:axId val="100"/>
      </c:barChart>
      <c:catAx>
        <c:axId val="10"/>
        <c:scaling>
          <c:orientation val="minMax"/>
        </c:scaling>
        <c:delete val="0"/>
        <c:axPos val="b"/>
        <c:majorTickMark val="none"/>
        <c:minorTickMark val="none"/>
        <c:tickLblPos val="nextTo"/>
        <c:crossAx val="100"/>
        <c:crosses val="autoZero"/>
        <c:auto val="1"/>
        <c:lblAlgn val="ctr"/>
        <c:lblOffset val="100"/>
        <c:noMultiLvlLbl val="1"/>
      </c:catAx>
      <c:valAx>
        <c:axId val="100"/>
        <c:scaling>
          <c:orientation val="minMax"/>
        </c:scaling>
        <c:delete val="0"/>
        <c:axPos val="l"/>
        <c:majorGridlines>
          <c:spPr>
            <a:ln>
              <a:solidFill>
                <a:srgbClr val="E5E7EB"/>
              </a:solidFill>
              <a:prstDash val="solid"/>
            </a:ln>
          </c:spPr>
        </c:majorGridlines>
        <c:numFmt formatCode="#,##0,,&quot;tr&quot;" sourceLinked="0"/>
        <c:majorTickMark val="none"/>
        <c:minorTickMark val="none"/>
        <c:tickLblPos val="nextTo"/>
        <c:crossAx val="10"/>
        <c:crosses val="autoZero"/>
        <c:crossBetween val="between"/>
      </c:valAx>
    </c:plotArea>
    <c:legend>
      <c:legendPos val="b"/>
      <c:overlay val="0"/>
    </c:legend>
    <c:plotVisOnly val="1"/>
    <c:dispBlanksAs val="gap"/>
    <c:showDLblsOverMax val="1"/>
  </c:chart>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1"/>
  <c:style val="2"/>
  <c:chart>
    <c:title>
      <c:tx>
        <c:rich>
          <a:bodyPr/>
          <a:lstStyle/>
          <a:p>
            <a:pPr>
              <a:defRPr/>
            </a:pPr>
            <a:r>
              <a:t>% đạt KPI ở tháng đang báo cáo</a:t>
            </a:r>
          </a:p>
        </c:rich>
      </c:tx>
      <c:overlay val="1"/>
    </c:title>
    <c:autoTitleDeleted val="0"/>
    <c:plotArea>
      <c:layout/>
      <c:barChart>
        <c:barDir val="bar"/>
        <c:grouping val="clustered"/>
        <c:varyColors val="1"/>
        <c:ser>
          <c:idx val="0"/>
          <c:order val="0"/>
          <c:tx>
            <c:strRef>
              <c:f>'5. KPI'!$D$30</c:f>
              <c:strCache>
                <c:ptCount val="1"/>
                <c:pt idx="0">
                  <c:v>% đạt</c:v>
                </c:pt>
              </c:strCache>
            </c:strRef>
          </c:tx>
          <c:spPr>
            <a:solidFill>
              <a:srgbClr val="0C2C5C"/>
            </a:solidFill>
            <a:ln>
              <a:solidFill>
                <a:srgbClr val="0C2C5C"/>
              </a:solidFill>
              <a:prstDash val="solid"/>
            </a:ln>
          </c:spPr>
          <c:invertIfNegative val="1"/>
          <c:dLbls>
            <c:spPr>
              <a:noFill/>
              <a:ln>
                <a:noFill/>
              </a:ln>
              <a:effectLst/>
            </c:spPr>
            <c:showLegendKey val="0"/>
            <c:showVal val="1"/>
            <c:showCatName val="0"/>
            <c:showSerName val="0"/>
            <c:showPercent val="1"/>
            <c:showBubbleSize val="1"/>
            <c:showLeaderLines val="0"/>
            <c:extLst>
              <c:ext xmlns:c15="http://schemas.microsoft.com/office/drawing/2012/chart" uri="{CE6537A1-D6FC-4f65-9D91-7224C49458BB}">
                <c15:showLeaderLines val="0"/>
              </c:ext>
            </c:extLst>
          </c:dLbls>
          <c:cat>
            <c:strRef>
              <c:f>'5. KPI'!$A$31:$A$37</c:f>
              <c:strCache>
                <c:ptCount val="7"/>
                <c:pt idx="0">
                  <c:v>Độ phủ kênh MT</c:v>
                </c:pt>
                <c:pt idx="1">
                  <c:v>Độ phủ kênh GT</c:v>
                </c:pt>
                <c:pt idx="2">
                  <c:v>Điểm đạt chuẩn trưng bày</c:v>
                </c:pt>
                <c:pt idx="3">
                  <c:v>POSM lắp đúng hạn, có ảnh</c:v>
                </c:pt>
                <c:pt idx="4">
                  <c:v>Số buổi sampling</c:v>
                </c:pt>
                <c:pt idx="5">
                  <c:v>Sell-out</c:v>
                </c:pt>
                <c:pt idx="6">
                  <c:v>Chi phí trên mỗi điểm trong kế hoạch</c:v>
                </c:pt>
              </c:strCache>
            </c:strRef>
          </c:cat>
          <c:val>
            <c:numRef>
              <c:f>'5. KPI'!$D$31:$D$37</c:f>
              <c:numCache>
                <c:formatCode>0%</c:formatCode>
                <c:ptCount val="7"/>
                <c:pt idx="0">
                  <c:v>0</c:v>
                </c:pt>
                <c:pt idx="1">
                  <c:v>0</c:v>
                </c:pt>
                <c:pt idx="2">
                  <c:v>0</c:v>
                </c:pt>
                <c:pt idx="3">
                  <c:v>0</c:v>
                </c:pt>
                <c:pt idx="4">
                  <c:v>0</c:v>
                </c:pt>
                <c:pt idx="5">
                  <c:v>0</c:v>
                </c:pt>
                <c:pt idx="6">
                  <c:v>0</c:v>
                </c:pt>
              </c:numCache>
            </c:numRef>
          </c:val>
          <c:extLst>
            <c:ext xmlns:c14="http://schemas.microsoft.com/office/drawing/2007/8/2/chart" uri="{6F2FDCE9-48DA-4B69-8628-5D25D57E5C99}">
              <c14:invertSolidFillFmt>
                <c14:spPr xmlns:c14="http://schemas.microsoft.com/office/drawing/2007/8/2/chart">
                  <a:solidFill>
                    <a:srgbClr val="FFFFFF"/>
                  </a:solidFill>
                  <a:ln>
                    <a:solidFill>
                      <a:srgbClr val="0C2C5C"/>
                    </a:solidFill>
                    <a:prstDash val="solid"/>
                  </a:ln>
                </c14:spPr>
              </c14:invertSolidFillFmt>
            </c:ext>
            <c:ext xmlns:c16="http://schemas.microsoft.com/office/drawing/2014/chart" uri="{C3380CC4-5D6E-409C-BE32-E72D297353CC}">
              <c16:uniqueId val="{00000000-907B-43DB-BC37-ECAE35A3B9F0}"/>
            </c:ext>
          </c:extLst>
        </c:ser>
        <c:dLbls>
          <c:showLegendKey val="0"/>
          <c:showVal val="1"/>
          <c:showCatName val="0"/>
          <c:showSerName val="0"/>
          <c:showPercent val="1"/>
          <c:showBubbleSize val="1"/>
        </c:dLbls>
        <c:gapWidth val="150"/>
        <c:axId val="10"/>
        <c:axId val="100"/>
      </c:barChart>
      <c:catAx>
        <c:axId val="10"/>
        <c:scaling>
          <c:orientation val="maxMin"/>
        </c:scaling>
        <c:delete val="0"/>
        <c:axPos val="l"/>
        <c:numFmt formatCode="General" sourceLinked="1"/>
        <c:majorTickMark val="none"/>
        <c:minorTickMark val="none"/>
        <c:tickLblPos val="nextTo"/>
        <c:crossAx val="100"/>
        <c:crosses val="autoZero"/>
        <c:auto val="1"/>
        <c:lblAlgn val="ctr"/>
        <c:lblOffset val="100"/>
        <c:noMultiLvlLbl val="1"/>
      </c:catAx>
      <c:valAx>
        <c:axId val="100"/>
        <c:scaling>
          <c:orientation val="minMax"/>
        </c:scaling>
        <c:delete val="0"/>
        <c:axPos val="t"/>
        <c:majorGridlines>
          <c:spPr>
            <a:ln>
              <a:solidFill>
                <a:srgbClr val="E5E7EB"/>
              </a:solidFill>
              <a:prstDash val="solid"/>
            </a:ln>
          </c:spPr>
        </c:majorGridlines>
        <c:numFmt formatCode="0%" sourceLinked="0"/>
        <c:majorTickMark val="none"/>
        <c:minorTickMark val="none"/>
        <c:tickLblPos val="nextTo"/>
        <c:crossAx val="10"/>
        <c:crosses val="autoZero"/>
        <c:crossBetween val="between"/>
      </c:valAx>
    </c:plotArea>
    <c:plotVisOnly val="1"/>
    <c:dispBlanksAs val="gap"/>
    <c:showDLblsOverMax val="1"/>
  </c:chart>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1"/>
  <c:style val="2"/>
  <c:chart>
    <c:autoTitleDeleted val="1"/>
    <c:plotArea>
      <c:layout/>
      <c:lineChart>
        <c:grouping val="standard"/>
        <c:varyColors val="1"/>
        <c:ser>
          <c:idx val="0"/>
          <c:order val="0"/>
          <c:tx>
            <c:strRef>
              <c:f>'5. KPI'!$E$21</c:f>
              <c:strCache>
                <c:ptCount val="1"/>
                <c:pt idx="0">
                  <c:v>Mục tiêu</c:v>
                </c:pt>
              </c:strCache>
            </c:strRef>
          </c:tx>
          <c:spPr>
            <a:ln w="28575">
              <a:solidFill>
                <a:srgbClr val="9AA3B2"/>
              </a:solidFill>
              <a:prstDash val="dash"/>
            </a:ln>
          </c:spPr>
          <c:marker>
            <c:symbol val="circle"/>
            <c:size val="7"/>
            <c:spPr>
              <a:solidFill>
                <a:srgbClr val="9AA3B2"/>
              </a:solidFill>
              <a:ln>
                <a:solidFill>
                  <a:srgbClr val="9AA3B2"/>
                </a:solidFill>
                <a:prstDash val="solid"/>
              </a:ln>
            </c:spPr>
          </c:marker>
          <c:cat>
            <c:strRef>
              <c:f>'5. KPI'!$F$5:$Q$5</c:f>
              <c:strCache>
                <c:ptCount val="12"/>
                <c:pt idx="0">
                  <c:v>T1</c:v>
                </c:pt>
                <c:pt idx="1">
                  <c:v>T2</c:v>
                </c:pt>
                <c:pt idx="2">
                  <c:v>T3</c:v>
                </c:pt>
                <c:pt idx="3">
                  <c:v>T4</c:v>
                </c:pt>
                <c:pt idx="4">
                  <c:v>T5</c:v>
                </c:pt>
                <c:pt idx="5">
                  <c:v>T6</c:v>
                </c:pt>
                <c:pt idx="6">
                  <c:v>T7</c:v>
                </c:pt>
                <c:pt idx="7">
                  <c:v>T8</c:v>
                </c:pt>
                <c:pt idx="8">
                  <c:v>T9</c:v>
                </c:pt>
                <c:pt idx="9">
                  <c:v>T10</c:v>
                </c:pt>
                <c:pt idx="10">
                  <c:v>T11</c:v>
                </c:pt>
                <c:pt idx="11">
                  <c:v>T12</c:v>
                </c:pt>
              </c:strCache>
            </c:strRef>
          </c:cat>
          <c:val>
            <c:numRef>
              <c:f>'5. KPI'!$F$21:$Q$21</c:f>
              <c:numCache>
                <c:formatCode>#,##0</c:formatCode>
                <c:ptCount val="12"/>
              </c:numCache>
            </c:numRef>
          </c:val>
          <c:smooth val="0"/>
          <c:extLst>
            <c:ext xmlns:c16="http://schemas.microsoft.com/office/drawing/2014/chart" uri="{C3380CC4-5D6E-409C-BE32-E72D297353CC}">
              <c16:uniqueId val="{00000000-DCC8-4B01-9F15-3A3EFD9ADA43}"/>
            </c:ext>
          </c:extLst>
        </c:ser>
        <c:ser>
          <c:idx val="1"/>
          <c:order val="1"/>
          <c:tx>
            <c:strRef>
              <c:f>'5. KPI'!$E$22</c:f>
              <c:strCache>
                <c:ptCount val="1"/>
                <c:pt idx="0">
                  <c:v>Thực tế</c:v>
                </c:pt>
              </c:strCache>
            </c:strRef>
          </c:tx>
          <c:spPr>
            <a:ln w="28575">
              <a:solidFill>
                <a:srgbClr val="0C2C5C"/>
              </a:solidFill>
              <a:prstDash val="solid"/>
            </a:ln>
          </c:spPr>
          <c:marker>
            <c:symbol val="circle"/>
            <c:size val="7"/>
            <c:spPr>
              <a:solidFill>
                <a:srgbClr val="0C2C5C"/>
              </a:solidFill>
              <a:ln>
                <a:solidFill>
                  <a:srgbClr val="0C2C5C"/>
                </a:solidFill>
                <a:prstDash val="solid"/>
              </a:ln>
            </c:spPr>
          </c:marker>
          <c:cat>
            <c:strRef>
              <c:f>'5. KPI'!$F$5:$Q$5</c:f>
              <c:strCache>
                <c:ptCount val="12"/>
                <c:pt idx="0">
                  <c:v>T1</c:v>
                </c:pt>
                <c:pt idx="1">
                  <c:v>T2</c:v>
                </c:pt>
                <c:pt idx="2">
                  <c:v>T3</c:v>
                </c:pt>
                <c:pt idx="3">
                  <c:v>T4</c:v>
                </c:pt>
                <c:pt idx="4">
                  <c:v>T5</c:v>
                </c:pt>
                <c:pt idx="5">
                  <c:v>T6</c:v>
                </c:pt>
                <c:pt idx="6">
                  <c:v>T7</c:v>
                </c:pt>
                <c:pt idx="7">
                  <c:v>T8</c:v>
                </c:pt>
                <c:pt idx="8">
                  <c:v>T9</c:v>
                </c:pt>
                <c:pt idx="9">
                  <c:v>T10</c:v>
                </c:pt>
                <c:pt idx="10">
                  <c:v>T11</c:v>
                </c:pt>
                <c:pt idx="11">
                  <c:v>T12</c:v>
                </c:pt>
              </c:strCache>
            </c:strRef>
          </c:cat>
          <c:val>
            <c:numRef>
              <c:f>'5. KPI'!$F$22:$Q$22</c:f>
              <c:numCache>
                <c:formatCode>#,##0</c:formatCode>
                <c:ptCount val="12"/>
              </c:numCache>
            </c:numRef>
          </c:val>
          <c:smooth val="0"/>
          <c:extLst>
            <c:ext xmlns:c16="http://schemas.microsoft.com/office/drawing/2014/chart" uri="{C3380CC4-5D6E-409C-BE32-E72D297353CC}">
              <c16:uniqueId val="{00000001-DCC8-4B01-9F15-3A3EFD9ADA43}"/>
            </c:ext>
          </c:extLst>
        </c:ser>
        <c:dLbls>
          <c:showLegendKey val="0"/>
          <c:showVal val="0"/>
          <c:showCatName val="0"/>
          <c:showSerName val="0"/>
          <c:showPercent val="0"/>
          <c:showBubbleSize val="0"/>
        </c:dLbls>
        <c:marker val="1"/>
        <c:smooth val="0"/>
        <c:axId val="10"/>
        <c:axId val="100"/>
      </c:lineChart>
      <c:catAx>
        <c:axId val="10"/>
        <c:scaling>
          <c:orientation val="minMax"/>
        </c:scaling>
        <c:delete val="0"/>
        <c:axPos val="b"/>
        <c:numFmt formatCode="General" sourceLinked="1"/>
        <c:majorTickMark val="none"/>
        <c:minorTickMark val="none"/>
        <c:tickLblPos val="nextTo"/>
        <c:crossAx val="100"/>
        <c:crosses val="autoZero"/>
        <c:auto val="1"/>
        <c:lblAlgn val="ctr"/>
        <c:lblOffset val="100"/>
        <c:noMultiLvlLbl val="1"/>
      </c:catAx>
      <c:valAx>
        <c:axId val="100"/>
        <c:scaling>
          <c:orientation val="minMax"/>
        </c:scaling>
        <c:delete val="0"/>
        <c:axPos val="l"/>
        <c:majorGridlines>
          <c:spPr>
            <a:ln>
              <a:solidFill>
                <a:srgbClr val="E5E7EB"/>
              </a:solidFill>
              <a:prstDash val="solid"/>
            </a:ln>
          </c:spPr>
        </c:majorGridlines>
        <c:numFmt formatCode="#,##0" sourceLinked="0"/>
        <c:majorTickMark val="none"/>
        <c:minorTickMark val="none"/>
        <c:tickLblPos val="nextTo"/>
        <c:crossAx val="10"/>
        <c:crosses val="autoZero"/>
        <c:crossBetween val="between"/>
      </c:valAx>
    </c:plotArea>
    <c:legend>
      <c:legendPos val="b"/>
      <c:overlay val="0"/>
    </c:legend>
    <c:plotVisOnly val="1"/>
    <c:dispBlanksAs val="gap"/>
    <c:showDLblsOverMax val="1"/>
  </c:chart>
  <c:printSettings>
    <c:headerFooter/>
    <c:pageMargins b="0.75" l="0.7" r="0.7" t="0.75" header="0.3" footer="0.3"/>
    <c:pageSetup/>
  </c:printSettings>
</c:chartSpace>
</file>

<file path=xl/drawings/_rels/drawing1.xml.rels><?xml version="1.0" encoding="UTF-8" standalone="yes"?>
<Relationships xmlns="http://schemas.openxmlformats.org/package/2006/relationships"><Relationship Id="rId2" Type="http://schemas.openxmlformats.org/officeDocument/2006/relationships/chart" Target="../charts/chart2.xml"/><Relationship Id="rId1" Type="http://schemas.openxmlformats.org/officeDocument/2006/relationships/chart" Target="../charts/chart1.xml"/></Relationships>
</file>

<file path=xl/drawings/_rels/drawing2.xml.rels><?xml version="1.0" encoding="UTF-8" standalone="yes"?>
<Relationships xmlns="http://schemas.openxmlformats.org/package/2006/relationships"><Relationship Id="rId1" Type="http://schemas.openxmlformats.org/officeDocument/2006/relationships/chart" Target="../charts/chart3.xml"/></Relationships>
</file>

<file path=xl/drawings/_rels/drawing3.xml.rels><?xml version="1.0" encoding="UTF-8" standalone="yes"?>
<Relationships xmlns="http://schemas.openxmlformats.org/package/2006/relationships"><Relationship Id="rId1" Type="http://schemas.openxmlformats.org/officeDocument/2006/relationships/chart" Target="../charts/chart4.xml"/></Relationships>
</file>

<file path=xl/drawings/_rels/drawing4.xml.rels><?xml version="1.0" encoding="UTF-8" standalone="yes"?>
<Relationships xmlns="http://schemas.openxmlformats.org/package/2006/relationships"><Relationship Id="rId1" Type="http://schemas.openxmlformats.org/officeDocument/2006/relationships/chart" Target="../charts/chart5.xml"/></Relationships>
</file>

<file path=xl/drawings/_rels/drawing5.xml.rels><?xml version="1.0" encoding="UTF-8" standalone="yes"?>
<Relationships xmlns="http://schemas.openxmlformats.org/package/2006/relationships"><Relationship Id="rId1" Type="http://schemas.openxmlformats.org/officeDocument/2006/relationships/chart" Target="../charts/chart6.xml"/></Relationships>
</file>

<file path=xl/drawings/drawing1.xml><?xml version="1.0" encoding="utf-8"?>
<xdr:wsDr xmlns:xdr="http://schemas.openxmlformats.org/drawingml/2006/spreadsheetDrawing" xmlns:a="http://schemas.openxmlformats.org/drawingml/2006/main">
  <xdr:oneCellAnchor>
    <xdr:from>
      <xdr:col>1</xdr:col>
      <xdr:colOff>0</xdr:colOff>
      <xdr:row>33</xdr:row>
      <xdr:rowOff>0</xdr:rowOff>
    </xdr:from>
    <xdr:ext cx="4608000" cy="3060000"/>
    <xdr:graphicFrame macro="">
      <xdr:nvGraphicFramePr>
        <xdr:cNvPr id="2" name="Chart 1">
          <a:extLst>
            <a:ext uri="{FF2B5EF4-FFF2-40B4-BE49-F238E27FC236}">
              <a16:creationId xmlns:a16="http://schemas.microsoft.com/office/drawing/2014/main" id="{00000000-0008-0000-00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oneCellAnchor>
  <xdr:oneCellAnchor>
    <xdr:from>
      <xdr:col>4</xdr:col>
      <xdr:colOff>0</xdr:colOff>
      <xdr:row>33</xdr:row>
      <xdr:rowOff>0</xdr:rowOff>
    </xdr:from>
    <xdr:ext cx="4680000" cy="2880000"/>
    <xdr:graphicFrame macro="">
      <xdr:nvGraphicFramePr>
        <xdr:cNvPr id="3" name="Chart 2">
          <a:extLst>
            <a:ext uri="{FF2B5EF4-FFF2-40B4-BE49-F238E27FC236}">
              <a16:creationId xmlns:a16="http://schemas.microsoft.com/office/drawing/2014/main" id="{00000000-0008-0000-0000-000003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18</xdr:row>
      <xdr:rowOff>0</xdr:rowOff>
    </xdr:from>
    <xdr:ext cx="6480000" cy="2880000"/>
    <xdr:graphicFrame macro="">
      <xdr:nvGraphicFramePr>
        <xdr:cNvPr id="2" name="Chart 1">
          <a:extLst>
            <a:ext uri="{FF2B5EF4-FFF2-40B4-BE49-F238E27FC236}">
              <a16:creationId xmlns:a16="http://schemas.microsoft.com/office/drawing/2014/main" id="{00000000-0008-0000-01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oneCellAnchor>
</xdr:wsDr>
</file>

<file path=xl/drawings/drawing3.xml><?xml version="1.0" encoding="utf-8"?>
<xdr:wsDr xmlns:xdr="http://schemas.openxmlformats.org/drawingml/2006/spreadsheetDrawing" xmlns:a="http://schemas.openxmlformats.org/drawingml/2006/main">
  <xdr:oneCellAnchor>
    <xdr:from>
      <xdr:col>7</xdr:col>
      <xdr:colOff>0</xdr:colOff>
      <xdr:row>107</xdr:row>
      <xdr:rowOff>0</xdr:rowOff>
    </xdr:from>
    <xdr:ext cx="7920000" cy="3420000"/>
    <xdr:graphicFrame macro="">
      <xdr:nvGraphicFramePr>
        <xdr:cNvPr id="2" name="Chart 1">
          <a:extLst>
            <a:ext uri="{FF2B5EF4-FFF2-40B4-BE49-F238E27FC236}">
              <a16:creationId xmlns:a16="http://schemas.microsoft.com/office/drawing/2014/main" id="{00000000-0008-0000-03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oneCellAnchor>
</xdr:wsDr>
</file>

<file path=xl/drawings/drawing4.xml><?xml version="1.0" encoding="utf-8"?>
<xdr:wsDr xmlns:xdr="http://schemas.openxmlformats.org/drawingml/2006/spreadsheetDrawing" xmlns:a="http://schemas.openxmlformats.org/drawingml/2006/main">
  <xdr:oneCellAnchor>
    <xdr:from>
      <xdr:col>6</xdr:col>
      <xdr:colOff>0</xdr:colOff>
      <xdr:row>28</xdr:row>
      <xdr:rowOff>0</xdr:rowOff>
    </xdr:from>
    <xdr:ext cx="6120000" cy="2880000"/>
    <xdr:graphicFrame macro="">
      <xdr:nvGraphicFramePr>
        <xdr:cNvPr id="2" name="Chart 1">
          <a:extLst>
            <a:ext uri="{FF2B5EF4-FFF2-40B4-BE49-F238E27FC236}">
              <a16:creationId xmlns:a16="http://schemas.microsoft.com/office/drawing/2014/main" id="{00000000-0008-0000-05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oneCellAnchor>
</xdr:wsDr>
</file>

<file path=xl/drawings/drawing5.xml><?xml version="1.0" encoding="utf-8"?>
<xdr:wsDr xmlns:xdr="http://schemas.openxmlformats.org/drawingml/2006/spreadsheetDrawing" xmlns:a="http://schemas.openxmlformats.org/drawingml/2006/main">
  <xdr:oneCellAnchor>
    <xdr:from>
      <xdr:col>1</xdr:col>
      <xdr:colOff>0</xdr:colOff>
      <xdr:row>46</xdr:row>
      <xdr:rowOff>0</xdr:rowOff>
    </xdr:from>
    <xdr:ext cx="8640000" cy="2880000"/>
    <xdr:graphicFrame macro="">
      <xdr:nvGraphicFramePr>
        <xdr:cNvPr id="2" name="Chart 1">
          <a:extLst>
            <a:ext uri="{FF2B5EF4-FFF2-40B4-BE49-F238E27FC236}">
              <a16:creationId xmlns:a16="http://schemas.microsoft.com/office/drawing/2014/main" id="{00000000-0008-0000-06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5.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0C2C5C"/>
    <pageSetUpPr fitToPage="1"/>
  </sheetPr>
  <dimension ref="B1:AQ68"/>
  <sheetViews>
    <sheetView showGridLines="0" tabSelected="1" zoomScaleNormal="100" workbookViewId="0"/>
  </sheetViews>
  <sheetFormatPr defaultRowHeight="14.5" x14ac:dyDescent="0.35"/>
  <cols>
    <col min="1" max="1" width="2" customWidth="1"/>
    <col min="2" max="2" width="38" customWidth="1"/>
    <col min="3" max="3" width="30" customWidth="1"/>
    <col min="4" max="4" width="3" customWidth="1"/>
    <col min="5" max="5" width="40" customWidth="1"/>
    <col min="6" max="6" width="34" customWidth="1"/>
    <col min="7" max="7" width="2" customWidth="1"/>
    <col min="41" max="43" width="13" hidden="1" customWidth="1"/>
  </cols>
  <sheetData>
    <row r="1" spans="2:41" x14ac:dyDescent="0.35">
      <c r="AO1">
        <f>SUMPRODUCT((C16:C19&lt;&gt;"")*(AQ16:AQ19&lt;&gt;"")*(C16:C19=AQ16:AQ19))+SUMPRODUCT((C22:C24&lt;&gt;"")*(AQ22:AQ24&lt;&gt;"")*(C22:C24=AQ22:AQ24))</f>
        <v>0</v>
      </c>
    </row>
    <row r="2" spans="2:41" ht="36" customHeight="1" x14ac:dyDescent="0.35">
      <c r="B2" s="68" t="str">
        <f>"KẾ HOẠCH TRADE MARKETING "&amp;NAM</f>
        <v xml:space="preserve">KẾ HOẠCH TRADE MARKETING </v>
      </c>
      <c r="C2" s="65"/>
      <c r="E2" s="69" t="s">
        <v>239</v>
      </c>
      <c r="F2" s="65"/>
    </row>
    <row r="3" spans="2:41" x14ac:dyDescent="0.35">
      <c r="B3" s="64" t="s">
        <v>0</v>
      </c>
      <c r="C3" s="65"/>
      <c r="D3" s="65"/>
      <c r="E3" s="65"/>
      <c r="F3" s="65"/>
    </row>
    <row r="4" spans="2:41" ht="30" customHeight="1" x14ac:dyDescent="0.35">
      <c r="B4" s="71" t="s">
        <v>1</v>
      </c>
      <c r="C4" s="65"/>
      <c r="D4" s="65"/>
      <c r="E4" s="65"/>
      <c r="F4" s="65"/>
    </row>
    <row r="5" spans="2:41" x14ac:dyDescent="0.35">
      <c r="B5" s="70" t="str">
        <f>IF(F31=0,"","Có "&amp;F31&amp;" dòng ở sheet 3, 4 đang trỏ tới chương trình không còn trong lịch: chọn lại tên ở các ô tô đỏ.")</f>
        <v/>
      </c>
      <c r="C5" s="65"/>
      <c r="D5" s="65"/>
      <c r="E5" s="65"/>
      <c r="F5" s="65"/>
    </row>
    <row r="6" spans="2:41" x14ac:dyDescent="0.35">
      <c r="B6" s="67" t="s">
        <v>2</v>
      </c>
      <c r="C6" s="65"/>
      <c r="D6" s="65"/>
      <c r="E6" s="65"/>
      <c r="F6" s="65"/>
    </row>
    <row r="7" spans="2:41" ht="20" customHeight="1" x14ac:dyDescent="0.35">
      <c r="B7" s="66" t="s">
        <v>3</v>
      </c>
      <c r="C7" s="65"/>
      <c r="D7" s="65"/>
      <c r="E7" s="65"/>
      <c r="F7" s="65"/>
    </row>
    <row r="8" spans="2:41" ht="20" customHeight="1" x14ac:dyDescent="0.35">
      <c r="B8" s="66" t="s">
        <v>4</v>
      </c>
      <c r="C8" s="65"/>
      <c r="D8" s="65"/>
      <c r="E8" s="65"/>
      <c r="F8" s="65"/>
    </row>
    <row r="9" spans="2:41" ht="20" customHeight="1" x14ac:dyDescent="0.35">
      <c r="B9" s="66" t="s">
        <v>5</v>
      </c>
      <c r="C9" s="65"/>
      <c r="D9" s="65"/>
      <c r="E9" s="65"/>
      <c r="F9" s="65"/>
    </row>
    <row r="11" spans="2:41" x14ac:dyDescent="0.35">
      <c r="B11" s="1" t="s">
        <v>6</v>
      </c>
      <c r="C11" s="1" t="str">
        <f>IF(F17&lt;0,"Vượt ngân sách năm","Còn so với ngân sách năm")</f>
        <v>Còn so với ngân sách năm</v>
      </c>
      <c r="E11" s="1" t="str">
        <f>"Đã chi đến tháng "&amp;THANG_BC</f>
        <v>Đã chi đến tháng 1</v>
      </c>
      <c r="F11" s="1" t="str">
        <f>"KPI đạt mục tiêu tháng "&amp;THANG_BC</f>
        <v>KPI đạt mục tiêu tháng 1</v>
      </c>
    </row>
    <row r="12" spans="2:41" ht="38" customHeight="1" x14ac:dyDescent="0.35">
      <c r="B12" s="2">
        <f>F16</f>
        <v>0</v>
      </c>
      <c r="C12" s="2" t="str">
        <f>IF(F17="","",ABS(F17))</f>
        <v/>
      </c>
      <c r="E12" s="2">
        <f>F22</f>
        <v>0</v>
      </c>
      <c r="F12" s="3" t="str">
        <f>F26</f>
        <v>0/7</v>
      </c>
    </row>
    <row r="13" spans="2:41" x14ac:dyDescent="0.35">
      <c r="B13" s="4" t="s">
        <v>7</v>
      </c>
      <c r="C13" s="4" t="s">
        <v>8</v>
      </c>
      <c r="E13" s="4" t="str">
        <f>IF(F23="","","bằng "&amp;ROUND(F23*100,0)&amp;"% kế hoạch cùng kỳ")</f>
        <v/>
      </c>
      <c r="F13" s="4" t="s">
        <v>9</v>
      </c>
    </row>
    <row r="15" spans="2:41" x14ac:dyDescent="0.35">
      <c r="B15" s="67" t="s">
        <v>10</v>
      </c>
      <c r="C15" s="65"/>
      <c r="E15" s="67" t="s">
        <v>11</v>
      </c>
      <c r="F15" s="65"/>
    </row>
    <row r="16" spans="2:41" x14ac:dyDescent="0.35">
      <c r="B16" s="5" t="s">
        <v>12</v>
      </c>
      <c r="C16" s="6"/>
      <c r="E16" s="7" t="s">
        <v>13</v>
      </c>
      <c r="F16" s="8">
        <f>'3. Ngân sách'!$I$106</f>
        <v>0</v>
      </c>
    </row>
    <row r="17" spans="2:6" x14ac:dyDescent="0.35">
      <c r="B17" s="5" t="s">
        <v>14</v>
      </c>
      <c r="C17" s="6"/>
      <c r="E17" s="7" t="s">
        <v>15</v>
      </c>
      <c r="F17" s="8" t="str">
        <f>IF(NS_TONG="","",NS_TONG-F16)</f>
        <v/>
      </c>
    </row>
    <row r="18" spans="2:6" x14ac:dyDescent="0.35">
      <c r="B18" s="5" t="s">
        <v>16</v>
      </c>
      <c r="C18" s="9"/>
      <c r="E18" s="7" t="s">
        <v>17</v>
      </c>
      <c r="F18" s="10" t="str">
        <f>IF(F17="","",IF(F17&lt;0,"Vượt ngân sách","Còn trong ngân sách"))</f>
        <v/>
      </c>
    </row>
    <row r="19" spans="2:6" x14ac:dyDescent="0.35">
      <c r="B19" s="5" t="s">
        <v>18</v>
      </c>
      <c r="C19" s="11"/>
      <c r="E19" s="7" t="s">
        <v>19</v>
      </c>
      <c r="F19" s="12" t="str">
        <f>'3. Ngân sách'!$F$128</f>
        <v/>
      </c>
    </row>
    <row r="20" spans="2:6" x14ac:dyDescent="0.35">
      <c r="B20" s="5" t="s">
        <v>20</v>
      </c>
      <c r="C20" s="13">
        <f>'1. Mục tiêu &amp; kênh'!F16</f>
        <v>0</v>
      </c>
      <c r="E20" s="7" t="s">
        <v>21</v>
      </c>
      <c r="F20" s="12" t="str">
        <f>'3. Ngân sách'!$F$129</f>
        <v/>
      </c>
    </row>
    <row r="21" spans="2:6" x14ac:dyDescent="0.35">
      <c r="B21" s="5" t="s">
        <v>22</v>
      </c>
      <c r="C21" s="13">
        <f>'1. Mục tiêu &amp; kênh'!F17</f>
        <v>0</v>
      </c>
      <c r="E21" s="7" t="s">
        <v>23</v>
      </c>
      <c r="F21" s="14">
        <f>COUNTA('2. Lịch 12 tháng'!$A$6:$A$20)</f>
        <v>0</v>
      </c>
    </row>
    <row r="22" spans="2:6" x14ac:dyDescent="0.35">
      <c r="B22" s="5" t="s">
        <v>24</v>
      </c>
      <c r="C22" s="6"/>
      <c r="E22" s="7" t="s">
        <v>25</v>
      </c>
      <c r="F22" s="8">
        <f>SUMIFS('3. Ngân sách'!$K$6:$K$105,'3. Ngân sách'!$J$6:$J$105,"&lt;="&amp;THANG_BC)</f>
        <v>0</v>
      </c>
    </row>
    <row r="23" spans="2:6" x14ac:dyDescent="0.35">
      <c r="B23" s="5" t="s">
        <v>26</v>
      </c>
      <c r="C23" s="9">
        <v>1</v>
      </c>
      <c r="E23" s="7" t="s">
        <v>27</v>
      </c>
      <c r="F23" s="12" t="str">
        <f>IFERROR(F22/SUMIFS('3. Ngân sách'!$I$6:$I$105,'3. Ngân sách'!$J$6:$J$105,"&lt;="&amp;THANG_BC),"")</f>
        <v/>
      </c>
    </row>
    <row r="24" spans="2:6" x14ac:dyDescent="0.35">
      <c r="B24" s="5" t="s">
        <v>28</v>
      </c>
      <c r="C24" s="15"/>
      <c r="E24" s="7" t="s">
        <v>29</v>
      </c>
      <c r="F24" s="14">
        <f>COUNTA('4. Điểm bán &amp; POSM'!$B$6:$B$305)</f>
        <v>0</v>
      </c>
    </row>
    <row r="25" spans="2:6" x14ac:dyDescent="0.35">
      <c r="E25" s="7" t="s">
        <v>30</v>
      </c>
      <c r="F25" s="12" t="str">
        <f ca="1">IFERROR(COUNTIFS('4. Điểm bán &amp; POSM'!$I$6:$I$305,"&lt;="&amp;NGAY_XEM,'4. Điểm bán &amp; POSM'!$J$6:$J$305,"Có")/COUNTIFS('4. Điểm bán &amp; POSM'!$I$6:$I$305,"&lt;="&amp;NGAY_XEM),"")</f>
        <v/>
      </c>
    </row>
    <row r="26" spans="2:6" x14ac:dyDescent="0.35">
      <c r="E26" s="7" t="s">
        <v>31</v>
      </c>
      <c r="F26" s="10" t="str">
        <f>'5. KPI'!$D$38</f>
        <v>0/7</v>
      </c>
    </row>
    <row r="27" spans="2:6" x14ac:dyDescent="0.35">
      <c r="E27" s="7" t="s">
        <v>32</v>
      </c>
      <c r="F27" s="10" t="str">
        <f>COUNTIF('2. Lịch 12 tháng'!$Y$6:$Y$20,"Sắp tới")&amp;" · "&amp;IFERROR(INDEX('2. Lịch 12 tháng'!$A$6:$A$20,MATCH("Sắp tới",'2. Lịch 12 tháng'!$Y$6:$Y$20,0)),"không có")</f>
        <v>0 · không có</v>
      </c>
    </row>
    <row r="28" spans="2:6" x14ac:dyDescent="0.35">
      <c r="E28" s="7" t="s">
        <v>33</v>
      </c>
      <c r="F28" s="14">
        <f>COUNTIF('2. Lịch 12 tháng'!$X$6:$X$20,"Trễ hạn chốt")</f>
        <v>0</v>
      </c>
    </row>
    <row r="29" spans="2:6" x14ac:dyDescent="0.35">
      <c r="E29" s="7" t="s">
        <v>34</v>
      </c>
      <c r="F29" s="16">
        <f ca="1">IF(C24="",TODAY(),C24)</f>
        <v>46334</v>
      </c>
    </row>
    <row r="30" spans="2:6" x14ac:dyDescent="0.35">
      <c r="E30" s="7" t="s">
        <v>35</v>
      </c>
      <c r="F30" s="14">
        <f>'2. Lịch 12 tháng'!$AO$1+'3. Ngân sách'!$AO$1+'1. Mục tiêu &amp; kênh'!$AO$1+'4. Điểm bán &amp; POSM'!$AO$1+'5. KPI'!$AO$1+'6. Báo cáo tháng'!$AO$1+'0. Bắt đầu'!$AO$1</f>
        <v>0</v>
      </c>
    </row>
    <row r="31" spans="2:6" x14ac:dyDescent="0.35">
      <c r="E31" s="7" t="s">
        <v>36</v>
      </c>
      <c r="F31" s="14">
        <f>SUMPRODUCT(('3. Ngân sách'!$A$6:$A$105&lt;&gt;"")*(COUNTIF(DS_CT,'3. Ngân sách'!$A$6:$A$105)=0))+SUMPRODUCT(('4. Điểm bán &amp; POSM'!$E$6:$E$305&lt;&gt;"")*(COUNTIF(DS_CT,'4. Điểm bán &amp; POSM'!$E$6:$E$305)=0))</f>
        <v>0</v>
      </c>
    </row>
    <row r="33" spans="2:6" x14ac:dyDescent="0.35">
      <c r="B33" s="67" t="s">
        <v>37</v>
      </c>
      <c r="C33" s="65"/>
      <c r="E33" s="67" t="s">
        <v>38</v>
      </c>
      <c r="F33" s="65"/>
    </row>
    <row r="51" spans="2:6" x14ac:dyDescent="0.35">
      <c r="E51" s="17" t="s">
        <v>39</v>
      </c>
      <c r="F51" s="17" t="s">
        <v>40</v>
      </c>
    </row>
    <row r="52" spans="2:6" x14ac:dyDescent="0.35">
      <c r="E52" s="7" t="s">
        <v>41</v>
      </c>
      <c r="F52" s="18">
        <f>SUMIFS('3. Ngân sách'!$I$6:$I$105,'3. Ngân sách'!$C$6:$C$105,E52)</f>
        <v>0</v>
      </c>
    </row>
    <row r="53" spans="2:6" x14ac:dyDescent="0.35">
      <c r="E53" s="7" t="s">
        <v>42</v>
      </c>
      <c r="F53" s="18">
        <f>SUMIFS('3. Ngân sách'!$I$6:$I$105,'3. Ngân sách'!$C$6:$C$105,E53)</f>
        <v>0</v>
      </c>
    </row>
    <row r="54" spans="2:6" x14ac:dyDescent="0.35">
      <c r="E54" s="7" t="s">
        <v>43</v>
      </c>
      <c r="F54" s="18">
        <f>SUMIFS('3. Ngân sách'!$I$6:$I$105,'3. Ngân sách'!$C$6:$C$105,E54)</f>
        <v>0</v>
      </c>
    </row>
    <row r="55" spans="2:6" x14ac:dyDescent="0.35">
      <c r="E55" s="7" t="s">
        <v>44</v>
      </c>
      <c r="F55" s="18">
        <f>SUMIFS('3. Ngân sách'!$I$6:$I$105,'3. Ngân sách'!$C$6:$C$105,E55)</f>
        <v>0</v>
      </c>
    </row>
    <row r="58" spans="2:6" x14ac:dyDescent="0.35">
      <c r="B58" s="67" t="s">
        <v>45</v>
      </c>
      <c r="C58" s="65"/>
      <c r="D58" s="65"/>
      <c r="E58" s="65"/>
      <c r="F58" s="65"/>
    </row>
    <row r="59" spans="2:6" x14ac:dyDescent="0.35">
      <c r="B59" s="19" t="s">
        <v>46</v>
      </c>
      <c r="C59" s="64" t="s">
        <v>47</v>
      </c>
      <c r="D59" s="65"/>
      <c r="E59" s="65"/>
      <c r="F59" s="65"/>
    </row>
    <row r="60" spans="2:6" x14ac:dyDescent="0.35">
      <c r="B60" s="19" t="s">
        <v>48</v>
      </c>
      <c r="C60" s="64" t="s">
        <v>49</v>
      </c>
      <c r="D60" s="65"/>
      <c r="E60" s="65"/>
      <c r="F60" s="65"/>
    </row>
    <row r="61" spans="2:6" x14ac:dyDescent="0.35">
      <c r="B61" s="19" t="s">
        <v>50</v>
      </c>
      <c r="C61" s="64" t="s">
        <v>51</v>
      </c>
      <c r="D61" s="65"/>
      <c r="E61" s="65"/>
      <c r="F61" s="65"/>
    </row>
    <row r="62" spans="2:6" x14ac:dyDescent="0.35">
      <c r="B62" s="19" t="s">
        <v>52</v>
      </c>
      <c r="C62" s="64" t="s">
        <v>53</v>
      </c>
      <c r="D62" s="65"/>
      <c r="E62" s="65"/>
      <c r="F62" s="65"/>
    </row>
    <row r="63" spans="2:6" x14ac:dyDescent="0.35">
      <c r="B63" s="19" t="s">
        <v>54</v>
      </c>
      <c r="C63" s="64" t="s">
        <v>55</v>
      </c>
      <c r="D63" s="65"/>
      <c r="E63" s="65"/>
      <c r="F63" s="65"/>
    </row>
    <row r="64" spans="2:6" x14ac:dyDescent="0.35">
      <c r="B64" s="19" t="s">
        <v>56</v>
      </c>
      <c r="C64" s="64" t="s">
        <v>57</v>
      </c>
      <c r="D64" s="65"/>
      <c r="E64" s="65"/>
      <c r="F64" s="65"/>
    </row>
    <row r="65" spans="2:6" x14ac:dyDescent="0.35">
      <c r="B65" s="19" t="s">
        <v>58</v>
      </c>
      <c r="C65" s="64" t="s">
        <v>59</v>
      </c>
      <c r="D65" s="65"/>
      <c r="E65" s="65"/>
      <c r="F65" s="65"/>
    </row>
    <row r="67" spans="2:6" x14ac:dyDescent="0.35">
      <c r="B67" s="20" t="s">
        <v>60</v>
      </c>
    </row>
    <row r="68" spans="2:6" x14ac:dyDescent="0.35">
      <c r="B68" s="21" t="s">
        <v>61</v>
      </c>
    </row>
  </sheetData>
  <sheetProtection sheet="1" formatCells="0" formatColumns="0" formatRows="0" insertRows="0" deleteRows="0"/>
  <mergeCells count="21">
    <mergeCell ref="B2:C2"/>
    <mergeCell ref="C62:F62"/>
    <mergeCell ref="B8:F8"/>
    <mergeCell ref="C64:F64"/>
    <mergeCell ref="E15:F15"/>
    <mergeCell ref="E2:F2"/>
    <mergeCell ref="C63:F63"/>
    <mergeCell ref="B5:F5"/>
    <mergeCell ref="B4:F4"/>
    <mergeCell ref="B7:F7"/>
    <mergeCell ref="C61:F61"/>
    <mergeCell ref="E33:F33"/>
    <mergeCell ref="B3:F3"/>
    <mergeCell ref="B58:F58"/>
    <mergeCell ref="C65:F65"/>
    <mergeCell ref="B9:F9"/>
    <mergeCell ref="B6:F6"/>
    <mergeCell ref="B15:C15"/>
    <mergeCell ref="B33:C33"/>
    <mergeCell ref="C59:F59"/>
    <mergeCell ref="C60:F60"/>
  </mergeCells>
  <conditionalFormatting sqref="C12">
    <cfRule type="expression" dxfId="94" priority="1">
      <formula>F17&lt;0</formula>
    </cfRule>
    <cfRule type="expression" dxfId="93" priority="2">
      <formula>F17&gt;=0</formula>
    </cfRule>
  </conditionalFormatting>
  <conditionalFormatting sqref="C16:C19">
    <cfRule type="expression" dxfId="92" priority="9">
      <formula>AND(C16&lt;&gt;"",AQ16&lt;&gt;"",C16=AQ16)</formula>
    </cfRule>
  </conditionalFormatting>
  <conditionalFormatting sqref="C22:C24">
    <cfRule type="expression" dxfId="91" priority="10">
      <formula>AND(C22&lt;&gt;"",AQ22&lt;&gt;"",C22=AQ22)</formula>
    </cfRule>
  </conditionalFormatting>
  <conditionalFormatting sqref="F17:F18">
    <cfRule type="expression" dxfId="90" priority="3">
      <formula>$F$17&lt;0</formula>
    </cfRule>
    <cfRule type="expression" dxfId="89" priority="4">
      <formula>AND(ISNUMBER($F$17),$F$17&gt;=0)</formula>
    </cfRule>
  </conditionalFormatting>
  <conditionalFormatting sqref="F28">
    <cfRule type="expression" dxfId="88" priority="5">
      <formula>AND(ISNUMBER(F28),F28&gt;0)</formula>
    </cfRule>
    <cfRule type="expression" dxfId="87" priority="6">
      <formula>F28=0</formula>
    </cfRule>
  </conditionalFormatting>
  <conditionalFormatting sqref="F30">
    <cfRule type="expression" dxfId="86" priority="7">
      <formula>AND(ISNUMBER(F30),F30&gt;0)</formula>
    </cfRule>
  </conditionalFormatting>
  <conditionalFormatting sqref="F31">
    <cfRule type="expression" dxfId="85" priority="8">
      <formula>AND(ISNUMBER(F31),F31&gt;0)</formula>
    </cfRule>
  </conditionalFormatting>
  <dataValidations count="1">
    <dataValidation type="decimal" operator="greaterThanOrEqual" allowBlank="1" showInputMessage="1" showErrorMessage="1" errorTitle="Cần nhập số" error="Ô này chỉ nhận số từ 0 trở lên." promptTitle="Tổng ngân sách năm" prompt="Tổng tiền trade marketing cả năm, chưa VAT. Sheet 3 sẽ so số đã lập với ô này." sqref="C19" xr:uid="{00000000-0002-0000-0000-000001000000}">
      <formula1>0</formula1>
    </dataValidation>
  </dataValidations>
  <hyperlinks>
    <hyperlink ref="B59" location="'1. Mục tiêu &amp; kênh'!A1" display="1. Mục tiêu &amp; kênh" xr:uid="{00000000-0004-0000-0000-000000000000}"/>
    <hyperlink ref="B60" location="'2. Lịch 12 tháng'!A1" display="2. Lịch 12 tháng" xr:uid="{00000000-0004-0000-0000-000001000000}"/>
    <hyperlink ref="B61" location="'3. Ngân sách'!A1" display="3. Ngân sách" xr:uid="{00000000-0004-0000-0000-000002000000}"/>
    <hyperlink ref="B62" location="'4. Điểm bán &amp; POSM'!A1" display="4. Điểm bán &amp; POSM" xr:uid="{00000000-0004-0000-0000-000003000000}"/>
    <hyperlink ref="B63" location="'5. KPI'!A1" display="5. KPI" xr:uid="{00000000-0004-0000-0000-000004000000}"/>
    <hyperlink ref="B64" location="'6. Báo cáo tháng'!A1" display="6. Báo cáo tháng" xr:uid="{00000000-0004-0000-0000-000005000000}"/>
    <hyperlink ref="B65" location="'Danh mục'!A1" display="Danh mục" xr:uid="{00000000-0004-0000-0000-000006000000}"/>
  </hyperlinks>
  <printOptions horizontalCentered="1"/>
  <pageMargins left="0.4" right="0.4" top="0.5" bottom="0.6" header="0.5" footer="0.5"/>
  <pageSetup paperSize="9" fitToHeight="0" orientation="landscape"/>
  <headerFooter>
    <oddHeader>&amp;L&amp;9 &amp;K808080&amp;A</oddHeader>
    <oddFooter>&amp;C&amp;8 &amp;K808080Mẫu của A.M Agency – amagency.vn</oddFooter>
  </headerFooter>
  <drawing r:id="rId1"/>
  <extLst>
    <ext xmlns:x14="http://schemas.microsoft.com/office/spreadsheetml/2009/9/main" uri="{CCE6A557-97BC-4b89-ADB6-D9C93CAAB3DF}">
      <x14:dataValidations xmlns:xm="http://schemas.microsoft.com/office/excel/2006/main" count="1">
        <x14:dataValidation type="list" allowBlank="1" showInputMessage="1" showErrorMessage="1" errorTitle="Giá trị không có trong danh sách" error="Chọn một giá trị trong danh sách." promptTitle="Tháng đang báo cáo" prompt="Bấm mũi tên để chọn." xr:uid="{00000000-0002-0000-0000-000000000000}">
          <x14:formula1>
            <xm:f>'Danh mục'!$I$5:$I$16</xm:f>
          </x14:formula1>
          <xm:sqref>C23</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0C2C5C"/>
    <pageSetUpPr fitToPage="1"/>
  </sheetPr>
  <dimension ref="A1:AY37"/>
  <sheetViews>
    <sheetView zoomScaleNormal="100" workbookViewId="0">
      <pane xSplit="1" ySplit="4" topLeftCell="B5" activePane="bottomRight" state="frozen"/>
      <selection pane="topRight"/>
      <selection pane="bottomLeft"/>
      <selection pane="bottomRight"/>
    </sheetView>
  </sheetViews>
  <sheetFormatPr defaultRowHeight="14.5" x14ac:dyDescent="0.35"/>
  <cols>
    <col min="1" max="1" width="7" customWidth="1"/>
    <col min="2" max="2" width="24" customWidth="1"/>
    <col min="3" max="3" width="18" customWidth="1"/>
    <col min="4" max="6" width="13" customWidth="1"/>
    <col min="7" max="9" width="11" customWidth="1"/>
    <col min="10" max="10" width="17" customWidth="1"/>
    <col min="11" max="11" width="36" customWidth="1"/>
    <col min="41" max="51" width="13" hidden="1" customWidth="1"/>
  </cols>
  <sheetData>
    <row r="1" spans="1:41" ht="28" customHeight="1" x14ac:dyDescent="0.35">
      <c r="A1" s="22" t="s">
        <v>62</v>
      </c>
      <c r="AO1">
        <f>SUMPRODUCT((A5:F12&lt;&gt;"")*(AO5:AT12&lt;&gt;"")*(A5:F12=AO5:AT12))+SUMPRODUCT((J5:K12&lt;&gt;"")*(AX5:AY12&lt;&gt;"")*(J5:K12=AX5:AY12))</f>
        <v>0</v>
      </c>
    </row>
    <row r="2" spans="1:41" x14ac:dyDescent="0.35">
      <c r="A2" s="23" t="s">
        <v>63</v>
      </c>
    </row>
    <row r="4" spans="1:41" ht="44" customHeight="1" x14ac:dyDescent="0.35">
      <c r="A4" s="24" t="s">
        <v>64</v>
      </c>
      <c r="B4" s="24" t="s">
        <v>65</v>
      </c>
      <c r="C4" s="24" t="s">
        <v>66</v>
      </c>
      <c r="D4" s="24" t="s">
        <v>67</v>
      </c>
      <c r="E4" s="24" t="s">
        <v>68</v>
      </c>
      <c r="F4" s="24" t="s">
        <v>69</v>
      </c>
      <c r="G4" s="24" t="s">
        <v>70</v>
      </c>
      <c r="H4" s="24" t="s">
        <v>71</v>
      </c>
      <c r="I4" s="24" t="s">
        <v>72</v>
      </c>
      <c r="J4" s="24" t="s">
        <v>73</v>
      </c>
      <c r="K4" s="24" t="s">
        <v>74</v>
      </c>
    </row>
    <row r="5" spans="1:41" x14ac:dyDescent="0.35">
      <c r="A5" s="25"/>
      <c r="B5" s="26"/>
      <c r="C5" s="26"/>
      <c r="D5" s="27"/>
      <c r="E5" s="27"/>
      <c r="F5" s="27"/>
      <c r="G5" s="28" t="str">
        <f t="shared" ref="G5:G12" si="0">IF(OR(D5="",D5=0),"",E5/D5)</f>
        <v/>
      </c>
      <c r="H5" s="28" t="str">
        <f t="shared" ref="H5:H12" si="1">IF(OR(D5="",D5=0),"",F5/D5)</f>
        <v/>
      </c>
      <c r="I5" s="29" t="str">
        <f t="shared" ref="I5:I12" si="2">IF(OR(G5="",H5=""),"",H5-G5)</f>
        <v/>
      </c>
      <c r="J5" s="26"/>
      <c r="K5" s="26"/>
    </row>
    <row r="6" spans="1:41" x14ac:dyDescent="0.35">
      <c r="A6" s="25"/>
      <c r="B6" s="26"/>
      <c r="C6" s="26"/>
      <c r="D6" s="27"/>
      <c r="E6" s="27"/>
      <c r="F6" s="27"/>
      <c r="G6" s="28" t="str">
        <f t="shared" si="0"/>
        <v/>
      </c>
      <c r="H6" s="28" t="str">
        <f t="shared" si="1"/>
        <v/>
      </c>
      <c r="I6" s="29" t="str">
        <f t="shared" si="2"/>
        <v/>
      </c>
      <c r="J6" s="26"/>
      <c r="K6" s="26"/>
    </row>
    <row r="7" spans="1:41" x14ac:dyDescent="0.35">
      <c r="A7" s="25"/>
      <c r="B7" s="26"/>
      <c r="C7" s="26"/>
      <c r="D7" s="27"/>
      <c r="E7" s="27"/>
      <c r="F7" s="27"/>
      <c r="G7" s="28" t="str">
        <f t="shared" si="0"/>
        <v/>
      </c>
      <c r="H7" s="28" t="str">
        <f t="shared" si="1"/>
        <v/>
      </c>
      <c r="I7" s="29" t="str">
        <f t="shared" si="2"/>
        <v/>
      </c>
      <c r="J7" s="26"/>
      <c r="K7" s="26"/>
    </row>
    <row r="8" spans="1:41" x14ac:dyDescent="0.35">
      <c r="A8" s="25"/>
      <c r="B8" s="26"/>
      <c r="C8" s="26"/>
      <c r="D8" s="27"/>
      <c r="E8" s="27"/>
      <c r="F8" s="27"/>
      <c r="G8" s="28" t="str">
        <f t="shared" si="0"/>
        <v/>
      </c>
      <c r="H8" s="28" t="str">
        <f t="shared" si="1"/>
        <v/>
      </c>
      <c r="I8" s="29" t="str">
        <f t="shared" si="2"/>
        <v/>
      </c>
      <c r="J8" s="26"/>
      <c r="K8" s="26"/>
    </row>
    <row r="9" spans="1:41" x14ac:dyDescent="0.35">
      <c r="A9" s="25"/>
      <c r="B9" s="26"/>
      <c r="C9" s="26"/>
      <c r="D9" s="27"/>
      <c r="E9" s="27"/>
      <c r="F9" s="27"/>
      <c r="G9" s="28" t="str">
        <f t="shared" si="0"/>
        <v/>
      </c>
      <c r="H9" s="28" t="str">
        <f t="shared" si="1"/>
        <v/>
      </c>
      <c r="I9" s="29" t="str">
        <f t="shared" si="2"/>
        <v/>
      </c>
      <c r="J9" s="26"/>
      <c r="K9" s="26"/>
    </row>
    <row r="10" spans="1:41" x14ac:dyDescent="0.35">
      <c r="A10" s="25"/>
      <c r="B10" s="26"/>
      <c r="C10" s="26"/>
      <c r="D10" s="27"/>
      <c r="E10" s="27"/>
      <c r="F10" s="27"/>
      <c r="G10" s="28" t="str">
        <f t="shared" si="0"/>
        <v/>
      </c>
      <c r="H10" s="28" t="str">
        <f t="shared" si="1"/>
        <v/>
      </c>
      <c r="I10" s="29" t="str">
        <f t="shared" si="2"/>
        <v/>
      </c>
      <c r="J10" s="26"/>
      <c r="K10" s="26"/>
    </row>
    <row r="11" spans="1:41" x14ac:dyDescent="0.35">
      <c r="A11" s="26"/>
      <c r="B11" s="26"/>
      <c r="C11" s="26"/>
      <c r="D11" s="26"/>
      <c r="E11" s="26"/>
      <c r="F11" s="26"/>
      <c r="G11" s="28" t="str">
        <f t="shared" si="0"/>
        <v/>
      </c>
      <c r="H11" s="28" t="str">
        <f t="shared" si="1"/>
        <v/>
      </c>
      <c r="I11" s="29" t="str">
        <f t="shared" si="2"/>
        <v/>
      </c>
      <c r="J11" s="26"/>
      <c r="K11" s="26"/>
    </row>
    <row r="12" spans="1:41" x14ac:dyDescent="0.35">
      <c r="A12" s="26"/>
      <c r="B12" s="26"/>
      <c r="C12" s="26"/>
      <c r="D12" s="26"/>
      <c r="E12" s="26"/>
      <c r="F12" s="26"/>
      <c r="G12" s="28" t="str">
        <f t="shared" si="0"/>
        <v/>
      </c>
      <c r="H12" s="28" t="str">
        <f t="shared" si="1"/>
        <v/>
      </c>
      <c r="I12" s="29" t="str">
        <f t="shared" si="2"/>
        <v/>
      </c>
      <c r="J12" s="26"/>
      <c r="K12" s="26"/>
    </row>
    <row r="14" spans="1:41" x14ac:dyDescent="0.35">
      <c r="A14" s="67" t="s">
        <v>75</v>
      </c>
      <c r="B14" s="65"/>
      <c r="C14" s="65"/>
      <c r="D14" s="65"/>
      <c r="E14" s="65"/>
      <c r="F14" s="65"/>
      <c r="G14" s="65"/>
      <c r="H14" s="65"/>
    </row>
    <row r="15" spans="1:41" ht="32" customHeight="1" x14ac:dyDescent="0.35">
      <c r="A15" s="24" t="s">
        <v>64</v>
      </c>
      <c r="B15" s="24"/>
      <c r="C15" s="24"/>
      <c r="D15" s="24" t="s">
        <v>67</v>
      </c>
      <c r="E15" s="24" t="s">
        <v>68</v>
      </c>
      <c r="F15" s="24" t="s">
        <v>69</v>
      </c>
      <c r="G15" s="24" t="s">
        <v>70</v>
      </c>
      <c r="H15" s="24" t="s">
        <v>71</v>
      </c>
    </row>
    <row r="16" spans="1:41" x14ac:dyDescent="0.35">
      <c r="A16" s="30" t="s">
        <v>76</v>
      </c>
      <c r="D16" s="18">
        <f t="shared" ref="D16:F17" si="3">SUMIF($A$5:$A$12,$A16,D$5:D$12)</f>
        <v>0</v>
      </c>
      <c r="E16" s="18">
        <f t="shared" si="3"/>
        <v>0</v>
      </c>
      <c r="F16" s="18">
        <f t="shared" si="3"/>
        <v>0</v>
      </c>
      <c r="G16" s="31" t="str">
        <f>IF(D16=0,"",E16/D16)</f>
        <v/>
      </c>
      <c r="H16" s="31" t="str">
        <f>IF(D16=0,"",F16/D16)</f>
        <v/>
      </c>
    </row>
    <row r="17" spans="1:8" x14ac:dyDescent="0.35">
      <c r="A17" s="32" t="s">
        <v>77</v>
      </c>
      <c r="D17" s="18">
        <f t="shared" si="3"/>
        <v>0</v>
      </c>
      <c r="E17" s="18">
        <f t="shared" si="3"/>
        <v>0</v>
      </c>
      <c r="F17" s="18">
        <f t="shared" si="3"/>
        <v>0</v>
      </c>
      <c r="G17" s="31" t="str">
        <f>IF(D17=0,"",E17/D17)</f>
        <v/>
      </c>
      <c r="H17" s="31" t="str">
        <f>IF(D17=0,"",F17/D17)</f>
        <v/>
      </c>
    </row>
    <row r="37" spans="1:1" x14ac:dyDescent="0.35">
      <c r="A37" s="21" t="s">
        <v>61</v>
      </c>
    </row>
  </sheetData>
  <sheetProtection sheet="1" formatCells="0" formatColumns="0" formatRows="0" insertRows="0" deleteRows="0"/>
  <mergeCells count="1">
    <mergeCell ref="A14:H14"/>
  </mergeCells>
  <conditionalFormatting sqref="A5:F12">
    <cfRule type="expression" dxfId="84" priority="3">
      <formula>AND(A5&lt;&gt;"",AO5&lt;&gt;"",A5=AO5)</formula>
    </cfRule>
  </conditionalFormatting>
  <conditionalFormatting sqref="F5:F12">
    <cfRule type="expression" dxfId="83" priority="1">
      <formula>AND(ISNUMBER(F5),ISNUMBER(E5),F5&lt;E5)</formula>
    </cfRule>
  </conditionalFormatting>
  <conditionalFormatting sqref="I5:I12">
    <cfRule type="expression" dxfId="82" priority="2">
      <formula>AND(ISNUMBER(I5),I5&lt;0)</formula>
    </cfRule>
  </conditionalFormatting>
  <conditionalFormatting sqref="J5:K12">
    <cfRule type="expression" dxfId="81" priority="4">
      <formula>AND(J5&lt;&gt;"",AX5&lt;&gt;"",J5=AX5)</formula>
    </cfRule>
  </conditionalFormatting>
  <dataValidations count="1">
    <dataValidation type="whole" operator="greaterThanOrEqual" allowBlank="1" showInputMessage="1" showErrorMessage="1" errorTitle="Cần nhập số" error="Ô này chỉ nhận số từ 0 trở lên." promptTitle="Số điểm" prompt="Đếm số điểm bán. Điểm có hàng: điểm đang bày bán sản phẩm của bạn." sqref="D5:F12" xr:uid="{00000000-0002-0000-0100-000002000000}">
      <formula1>0</formula1>
    </dataValidation>
  </dataValidations>
  <printOptions horizontalCentered="1"/>
  <pageMargins left="0.4" right="0.4" top="0.5" bottom="0.6" header="0.5" footer="0.5"/>
  <pageSetup paperSize="9" fitToHeight="0" orientation="landscape"/>
  <headerFooter>
    <oddHeader>&amp;L&amp;9 &amp;K808080&amp;A</oddHeader>
    <oddFooter>&amp;C&amp;8 &amp;K808080Mẫu của A.M Agency – amagency.vn</oddFooter>
  </headerFooter>
  <drawing r:id="rId1"/>
  <extLst>
    <ext xmlns:x14="http://schemas.microsoft.com/office/spreadsheetml/2009/9/main" uri="{CCE6A557-97BC-4b89-ADB6-D9C93CAAB3DF}">
      <x14:dataValidations xmlns:xm="http://schemas.microsoft.com/office/excel/2006/main" count="2">
        <x14:dataValidation type="list" allowBlank="1" showInputMessage="1" showErrorMessage="1" errorTitle="Giá trị không có trong danh sách" error="Chọn một giá trị trong danh sách." promptTitle="Kênh" prompt="Bấm mũi tên để chọn." xr:uid="{00000000-0002-0000-0100-000000000000}">
          <x14:formula1>
            <xm:f>'Danh mục'!$A$5:$A$6</xm:f>
          </x14:formula1>
          <xm:sqref>A5:A12</xm:sqref>
        </x14:dataValidation>
        <x14:dataValidation type="list" allowBlank="1" showInputMessage="1" showErrorMessage="1" errorTitle="Giá trị không có trong danh sách" error="Chọn một giá trị trong danh sách." promptTitle="Vai trò kênh" prompt="Bấm mũi tên để chọn." xr:uid="{00000000-0002-0000-0100-000001000000}">
          <x14:formula1>
            <xm:f>'Danh mục'!$G$5:$G$8</xm:f>
          </x14:formula1>
          <xm:sqref>J5:J12</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2F6DB5"/>
    <pageSetUpPr fitToPage="1"/>
  </sheetPr>
  <dimension ref="A1:BJ22"/>
  <sheetViews>
    <sheetView zoomScaleNormal="100" workbookViewId="0">
      <pane xSplit="1" ySplit="5" topLeftCell="B6" activePane="bottomRight" state="frozen"/>
      <selection pane="topRight"/>
      <selection pane="bottomLeft"/>
      <selection pane="bottomRight"/>
    </sheetView>
  </sheetViews>
  <sheetFormatPr defaultRowHeight="14.5" x14ac:dyDescent="0.35"/>
  <cols>
    <col min="1" max="1" width="30" customWidth="1"/>
    <col min="2" max="2" width="7" customWidth="1"/>
    <col min="3" max="3" width="27" customWidth="1"/>
    <col min="4" max="4" width="22" customWidth="1"/>
    <col min="5" max="6" width="8" customWidth="1"/>
    <col min="7" max="18" width="5.453125" customWidth="1"/>
    <col min="19" max="19" width="12" customWidth="1"/>
    <col min="20" max="20" width="11" customWidth="1"/>
    <col min="21" max="21" width="12" customWidth="1"/>
    <col min="22" max="22" width="14" customWidth="1"/>
    <col min="23" max="23" width="8" customWidth="1"/>
    <col min="24" max="24" width="16" customWidth="1"/>
    <col min="25" max="25" width="11" customWidth="1"/>
    <col min="41" max="62" width="13" hidden="1" customWidth="1"/>
  </cols>
  <sheetData>
    <row r="1" spans="1:41" ht="28" customHeight="1" x14ac:dyDescent="0.35">
      <c r="A1" s="22" t="s">
        <v>78</v>
      </c>
      <c r="AO1">
        <f>SUMPRODUCT((A6:F20&lt;&gt;"")*(AO6:AT20&lt;&gt;"")*(A6:F20=AO6:AT20))+SUMPRODUCT((S6:T20&lt;&gt;"")*(BG6:BH20&lt;&gt;"")*(S6:T20=BG6:BH20))+SUMPRODUCT((V6:V20&lt;&gt;"")*(BJ6:BJ20&lt;&gt;"")*(V6:V20=BJ6:BJ20))</f>
        <v>0</v>
      </c>
    </row>
    <row r="2" spans="1:41" x14ac:dyDescent="0.35">
      <c r="A2" s="23" t="s">
        <v>79</v>
      </c>
    </row>
    <row r="3" spans="1:41" x14ac:dyDescent="0.35">
      <c r="A3" s="20" t="s">
        <v>80</v>
      </c>
    </row>
    <row r="4" spans="1:41" ht="36" customHeight="1" x14ac:dyDescent="0.35">
      <c r="H4" s="33" t="s">
        <v>81</v>
      </c>
      <c r="I4" s="33" t="s">
        <v>82</v>
      </c>
      <c r="O4" s="33" t="s">
        <v>83</v>
      </c>
    </row>
    <row r="5" spans="1:41" ht="44" customHeight="1" x14ac:dyDescent="0.35">
      <c r="A5" s="24" t="s">
        <v>84</v>
      </c>
      <c r="B5" s="24" t="s">
        <v>64</v>
      </c>
      <c r="C5" s="24" t="s">
        <v>85</v>
      </c>
      <c r="D5" s="24" t="s">
        <v>86</v>
      </c>
      <c r="E5" s="24" t="s">
        <v>87</v>
      </c>
      <c r="F5" s="24" t="s">
        <v>88</v>
      </c>
      <c r="G5" s="24" t="s">
        <v>89</v>
      </c>
      <c r="H5" s="24" t="s">
        <v>90</v>
      </c>
      <c r="I5" s="24" t="s">
        <v>91</v>
      </c>
      <c r="J5" s="24" t="s">
        <v>92</v>
      </c>
      <c r="K5" s="24" t="s">
        <v>93</v>
      </c>
      <c r="L5" s="24" t="s">
        <v>94</v>
      </c>
      <c r="M5" s="24" t="s">
        <v>95</v>
      </c>
      <c r="N5" s="24" t="s">
        <v>96</v>
      </c>
      <c r="O5" s="24" t="s">
        <v>97</v>
      </c>
      <c r="P5" s="24" t="s">
        <v>98</v>
      </c>
      <c r="Q5" s="24" t="s">
        <v>99</v>
      </c>
      <c r="R5" s="24" t="s">
        <v>100</v>
      </c>
      <c r="S5" s="24" t="s">
        <v>101</v>
      </c>
      <c r="T5" s="24" t="s">
        <v>102</v>
      </c>
      <c r="U5" s="24" t="s">
        <v>103</v>
      </c>
      <c r="V5" s="24" t="s">
        <v>104</v>
      </c>
      <c r="W5" s="24" t="s">
        <v>105</v>
      </c>
      <c r="X5" s="24" t="s">
        <v>106</v>
      </c>
      <c r="Y5" s="24" t="s">
        <v>107</v>
      </c>
    </row>
    <row r="6" spans="1:41" ht="20" customHeight="1" x14ac:dyDescent="0.35">
      <c r="A6" s="26"/>
      <c r="B6" s="25"/>
      <c r="C6" s="26"/>
      <c r="D6" s="26"/>
      <c r="E6" s="25"/>
      <c r="F6" s="25"/>
      <c r="G6" s="34" t="str">
        <f t="shared" ref="G6:G20" si="0">IF(AND($E6&lt;&gt;"",$F6&lt;&gt;"",1&gt;=$E6,1&lt;=$F6),$B6,"")</f>
        <v/>
      </c>
      <c r="H6" s="34" t="str">
        <f t="shared" ref="H6:H20" si="1">IF(AND($E6&lt;&gt;"",$F6&lt;&gt;"",2&gt;=$E6,2&lt;=$F6),$B6,"")</f>
        <v/>
      </c>
      <c r="I6" s="34" t="str">
        <f t="shared" ref="I6:I20" si="2">IF(AND($E6&lt;&gt;"",$F6&lt;&gt;"",3&gt;=$E6,3&lt;=$F6),$B6,"")</f>
        <v/>
      </c>
      <c r="J6" s="34" t="str">
        <f t="shared" ref="J6:J20" si="3">IF(AND($E6&lt;&gt;"",$F6&lt;&gt;"",4&gt;=$E6,4&lt;=$F6),$B6,"")</f>
        <v/>
      </c>
      <c r="K6" s="34" t="str">
        <f t="shared" ref="K6:K20" si="4">IF(AND($E6&lt;&gt;"",$F6&lt;&gt;"",5&gt;=$E6,5&lt;=$F6),$B6,"")</f>
        <v/>
      </c>
      <c r="L6" s="34" t="str">
        <f t="shared" ref="L6:L20" si="5">IF(AND($E6&lt;&gt;"",$F6&lt;&gt;"",6&gt;=$E6,6&lt;=$F6),$B6,"")</f>
        <v/>
      </c>
      <c r="M6" s="34" t="str">
        <f t="shared" ref="M6:M20" si="6">IF(AND($E6&lt;&gt;"",$F6&lt;&gt;"",7&gt;=$E6,7&lt;=$F6),$B6,"")</f>
        <v/>
      </c>
      <c r="N6" s="34" t="str">
        <f t="shared" ref="N6:N20" si="7">IF(AND($E6&lt;&gt;"",$F6&lt;&gt;"",8&gt;=$E6,8&lt;=$F6),$B6,"")</f>
        <v/>
      </c>
      <c r="O6" s="34" t="str">
        <f t="shared" ref="O6:O20" si="8">IF(AND($E6&lt;&gt;"",$F6&lt;&gt;"",9&gt;=$E6,9&lt;=$F6),$B6,"")</f>
        <v/>
      </c>
      <c r="P6" s="34" t="str">
        <f t="shared" ref="P6:P20" si="9">IF(AND($E6&lt;&gt;"",$F6&lt;&gt;"",10&gt;=$E6,10&lt;=$F6),$B6,"")</f>
        <v/>
      </c>
      <c r="Q6" s="34" t="str">
        <f t="shared" ref="Q6:Q20" si="10">IF(AND($E6&lt;&gt;"",$F6&lt;&gt;"",11&gt;=$E6,11&lt;=$F6),$B6,"")</f>
        <v/>
      </c>
      <c r="R6" s="34" t="str">
        <f t="shared" ref="R6:R20" si="11">IF(AND($E6&lt;&gt;"",$F6&lt;&gt;"",12&gt;=$E6,12&lt;=$F6),$B6,"")</f>
        <v/>
      </c>
      <c r="S6" s="35"/>
      <c r="T6" s="25"/>
      <c r="U6" s="36" t="str">
        <f t="shared" ref="U6:U20" si="12">IF(OR(S6="",T6=""),"",S6-7*T6)</f>
        <v/>
      </c>
      <c r="V6" s="26"/>
      <c r="W6" s="37" t="str">
        <f t="shared" ref="W6:W20" si="13">IF(U6="","",IF(OR(V6="Đã chốt",V6="Đang chạy",V6="Đã xong"),"",U6-NGAY_XEM))</f>
        <v/>
      </c>
      <c r="X6" s="7" t="str">
        <f t="shared" ref="X6:X20" si="14">IF(U6="","",IF(OR(V6="Đã chốt",V6="Đang chạy",V6="Đã xong"),"Đã chốt",IF(W6&lt;0,"Trễ hạn chốt",IF(W6&lt;=14,"Gấp (≤ 14 ngày)","Còn thời gian"))))</f>
        <v/>
      </c>
      <c r="Y6" s="38" t="str">
        <f t="shared" ref="Y6:Y20" si="15">IF(S6="","",IF(AND(S6&gt;=NGAY_XEM,S6-NGAY_XEM&lt;=45),"Sắp tới",""))</f>
        <v/>
      </c>
    </row>
    <row r="7" spans="1:41" ht="20" customHeight="1" x14ac:dyDescent="0.35">
      <c r="A7" s="26"/>
      <c r="B7" s="25"/>
      <c r="C7" s="26"/>
      <c r="D7" s="26"/>
      <c r="E7" s="25"/>
      <c r="F7" s="25"/>
      <c r="G7" s="34" t="str">
        <f t="shared" si="0"/>
        <v/>
      </c>
      <c r="H7" s="34" t="str">
        <f t="shared" si="1"/>
        <v/>
      </c>
      <c r="I7" s="34" t="str">
        <f t="shared" si="2"/>
        <v/>
      </c>
      <c r="J7" s="34" t="str">
        <f t="shared" si="3"/>
        <v/>
      </c>
      <c r="K7" s="34" t="str">
        <f t="shared" si="4"/>
        <v/>
      </c>
      <c r="L7" s="34" t="str">
        <f t="shared" si="5"/>
        <v/>
      </c>
      <c r="M7" s="34" t="str">
        <f t="shared" si="6"/>
        <v/>
      </c>
      <c r="N7" s="34" t="str">
        <f t="shared" si="7"/>
        <v/>
      </c>
      <c r="O7" s="34" t="str">
        <f t="shared" si="8"/>
        <v/>
      </c>
      <c r="P7" s="34" t="str">
        <f t="shared" si="9"/>
        <v/>
      </c>
      <c r="Q7" s="34" t="str">
        <f t="shared" si="10"/>
        <v/>
      </c>
      <c r="R7" s="34" t="str">
        <f t="shared" si="11"/>
        <v/>
      </c>
      <c r="S7" s="35"/>
      <c r="T7" s="25"/>
      <c r="U7" s="36" t="str">
        <f t="shared" si="12"/>
        <v/>
      </c>
      <c r="V7" s="26"/>
      <c r="W7" s="37" t="str">
        <f t="shared" si="13"/>
        <v/>
      </c>
      <c r="X7" s="7" t="str">
        <f t="shared" si="14"/>
        <v/>
      </c>
      <c r="Y7" s="38" t="str">
        <f t="shared" si="15"/>
        <v/>
      </c>
    </row>
    <row r="8" spans="1:41" ht="20" customHeight="1" x14ac:dyDescent="0.35">
      <c r="A8" s="26"/>
      <c r="B8" s="25"/>
      <c r="C8" s="26"/>
      <c r="D8" s="26"/>
      <c r="E8" s="25"/>
      <c r="F8" s="25"/>
      <c r="G8" s="34" t="str">
        <f t="shared" si="0"/>
        <v/>
      </c>
      <c r="H8" s="34" t="str">
        <f t="shared" si="1"/>
        <v/>
      </c>
      <c r="I8" s="34" t="str">
        <f t="shared" si="2"/>
        <v/>
      </c>
      <c r="J8" s="34" t="str">
        <f t="shared" si="3"/>
        <v/>
      </c>
      <c r="K8" s="34" t="str">
        <f t="shared" si="4"/>
        <v/>
      </c>
      <c r="L8" s="34" t="str">
        <f t="shared" si="5"/>
        <v/>
      </c>
      <c r="M8" s="34" t="str">
        <f t="shared" si="6"/>
        <v/>
      </c>
      <c r="N8" s="34" t="str">
        <f t="shared" si="7"/>
        <v/>
      </c>
      <c r="O8" s="34" t="str">
        <f t="shared" si="8"/>
        <v/>
      </c>
      <c r="P8" s="34" t="str">
        <f t="shared" si="9"/>
        <v/>
      </c>
      <c r="Q8" s="34" t="str">
        <f t="shared" si="10"/>
        <v/>
      </c>
      <c r="R8" s="34" t="str">
        <f t="shared" si="11"/>
        <v/>
      </c>
      <c r="S8" s="35"/>
      <c r="T8" s="25"/>
      <c r="U8" s="36" t="str">
        <f t="shared" si="12"/>
        <v/>
      </c>
      <c r="V8" s="26"/>
      <c r="W8" s="37" t="str">
        <f t="shared" si="13"/>
        <v/>
      </c>
      <c r="X8" s="7" t="str">
        <f t="shared" si="14"/>
        <v/>
      </c>
      <c r="Y8" s="38" t="str">
        <f t="shared" si="15"/>
        <v/>
      </c>
    </row>
    <row r="9" spans="1:41" ht="20" customHeight="1" x14ac:dyDescent="0.35">
      <c r="A9" s="26"/>
      <c r="B9" s="25"/>
      <c r="C9" s="26"/>
      <c r="D9" s="26"/>
      <c r="E9" s="25"/>
      <c r="F9" s="25"/>
      <c r="G9" s="34" t="str">
        <f t="shared" si="0"/>
        <v/>
      </c>
      <c r="H9" s="34" t="str">
        <f t="shared" si="1"/>
        <v/>
      </c>
      <c r="I9" s="34" t="str">
        <f t="shared" si="2"/>
        <v/>
      </c>
      <c r="J9" s="34" t="str">
        <f t="shared" si="3"/>
        <v/>
      </c>
      <c r="K9" s="34" t="str">
        <f t="shared" si="4"/>
        <v/>
      </c>
      <c r="L9" s="34" t="str">
        <f t="shared" si="5"/>
        <v/>
      </c>
      <c r="M9" s="34" t="str">
        <f t="shared" si="6"/>
        <v/>
      </c>
      <c r="N9" s="34" t="str">
        <f t="shared" si="7"/>
        <v/>
      </c>
      <c r="O9" s="34" t="str">
        <f t="shared" si="8"/>
        <v/>
      </c>
      <c r="P9" s="34" t="str">
        <f t="shared" si="9"/>
        <v/>
      </c>
      <c r="Q9" s="34" t="str">
        <f t="shared" si="10"/>
        <v/>
      </c>
      <c r="R9" s="34" t="str">
        <f t="shared" si="11"/>
        <v/>
      </c>
      <c r="S9" s="35"/>
      <c r="T9" s="25"/>
      <c r="U9" s="36" t="str">
        <f t="shared" si="12"/>
        <v/>
      </c>
      <c r="V9" s="26"/>
      <c r="W9" s="37" t="str">
        <f t="shared" si="13"/>
        <v/>
      </c>
      <c r="X9" s="7" t="str">
        <f t="shared" si="14"/>
        <v/>
      </c>
      <c r="Y9" s="38" t="str">
        <f t="shared" si="15"/>
        <v/>
      </c>
    </row>
    <row r="10" spans="1:41" ht="20" customHeight="1" x14ac:dyDescent="0.35">
      <c r="A10" s="26"/>
      <c r="B10" s="25"/>
      <c r="C10" s="26"/>
      <c r="D10" s="26"/>
      <c r="E10" s="25"/>
      <c r="F10" s="25"/>
      <c r="G10" s="34" t="str">
        <f t="shared" si="0"/>
        <v/>
      </c>
      <c r="H10" s="34" t="str">
        <f t="shared" si="1"/>
        <v/>
      </c>
      <c r="I10" s="34" t="str">
        <f t="shared" si="2"/>
        <v/>
      </c>
      <c r="J10" s="34" t="str">
        <f t="shared" si="3"/>
        <v/>
      </c>
      <c r="K10" s="34" t="str">
        <f t="shared" si="4"/>
        <v/>
      </c>
      <c r="L10" s="34" t="str">
        <f t="shared" si="5"/>
        <v/>
      </c>
      <c r="M10" s="34" t="str">
        <f t="shared" si="6"/>
        <v/>
      </c>
      <c r="N10" s="34" t="str">
        <f t="shared" si="7"/>
        <v/>
      </c>
      <c r="O10" s="34" t="str">
        <f t="shared" si="8"/>
        <v/>
      </c>
      <c r="P10" s="34" t="str">
        <f t="shared" si="9"/>
        <v/>
      </c>
      <c r="Q10" s="34" t="str">
        <f t="shared" si="10"/>
        <v/>
      </c>
      <c r="R10" s="34" t="str">
        <f t="shared" si="11"/>
        <v/>
      </c>
      <c r="S10" s="35"/>
      <c r="T10" s="25"/>
      <c r="U10" s="36" t="str">
        <f t="shared" si="12"/>
        <v/>
      </c>
      <c r="V10" s="26"/>
      <c r="W10" s="37" t="str">
        <f t="shared" si="13"/>
        <v/>
      </c>
      <c r="X10" s="7" t="str">
        <f t="shared" si="14"/>
        <v/>
      </c>
      <c r="Y10" s="38" t="str">
        <f t="shared" si="15"/>
        <v/>
      </c>
    </row>
    <row r="11" spans="1:41" ht="20" customHeight="1" x14ac:dyDescent="0.35">
      <c r="A11" s="26"/>
      <c r="B11" s="25"/>
      <c r="C11" s="26"/>
      <c r="D11" s="26"/>
      <c r="E11" s="25"/>
      <c r="F11" s="25"/>
      <c r="G11" s="34" t="str">
        <f t="shared" si="0"/>
        <v/>
      </c>
      <c r="H11" s="34" t="str">
        <f t="shared" si="1"/>
        <v/>
      </c>
      <c r="I11" s="34" t="str">
        <f t="shared" si="2"/>
        <v/>
      </c>
      <c r="J11" s="34" t="str">
        <f t="shared" si="3"/>
        <v/>
      </c>
      <c r="K11" s="34" t="str">
        <f t="shared" si="4"/>
        <v/>
      </c>
      <c r="L11" s="34" t="str">
        <f t="shared" si="5"/>
        <v/>
      </c>
      <c r="M11" s="34" t="str">
        <f t="shared" si="6"/>
        <v/>
      </c>
      <c r="N11" s="34" t="str">
        <f t="shared" si="7"/>
        <v/>
      </c>
      <c r="O11" s="34" t="str">
        <f t="shared" si="8"/>
        <v/>
      </c>
      <c r="P11" s="34" t="str">
        <f t="shared" si="9"/>
        <v/>
      </c>
      <c r="Q11" s="34" t="str">
        <f t="shared" si="10"/>
        <v/>
      </c>
      <c r="R11" s="34" t="str">
        <f t="shared" si="11"/>
        <v/>
      </c>
      <c r="S11" s="35"/>
      <c r="T11" s="25"/>
      <c r="U11" s="36" t="str">
        <f t="shared" si="12"/>
        <v/>
      </c>
      <c r="V11" s="26"/>
      <c r="W11" s="37" t="str">
        <f t="shared" si="13"/>
        <v/>
      </c>
      <c r="X11" s="7" t="str">
        <f t="shared" si="14"/>
        <v/>
      </c>
      <c r="Y11" s="38" t="str">
        <f t="shared" si="15"/>
        <v/>
      </c>
    </row>
    <row r="12" spans="1:41" ht="20" customHeight="1" x14ac:dyDescent="0.35">
      <c r="A12" s="26"/>
      <c r="B12" s="25"/>
      <c r="C12" s="26"/>
      <c r="D12" s="26"/>
      <c r="E12" s="25"/>
      <c r="F12" s="25"/>
      <c r="G12" s="34" t="str">
        <f t="shared" si="0"/>
        <v/>
      </c>
      <c r="H12" s="34" t="str">
        <f t="shared" si="1"/>
        <v/>
      </c>
      <c r="I12" s="34" t="str">
        <f t="shared" si="2"/>
        <v/>
      </c>
      <c r="J12" s="34" t="str">
        <f t="shared" si="3"/>
        <v/>
      </c>
      <c r="K12" s="34" t="str">
        <f t="shared" si="4"/>
        <v/>
      </c>
      <c r="L12" s="34" t="str">
        <f t="shared" si="5"/>
        <v/>
      </c>
      <c r="M12" s="34" t="str">
        <f t="shared" si="6"/>
        <v/>
      </c>
      <c r="N12" s="34" t="str">
        <f t="shared" si="7"/>
        <v/>
      </c>
      <c r="O12" s="34" t="str">
        <f t="shared" si="8"/>
        <v/>
      </c>
      <c r="P12" s="34" t="str">
        <f t="shared" si="9"/>
        <v/>
      </c>
      <c r="Q12" s="34" t="str">
        <f t="shared" si="10"/>
        <v/>
      </c>
      <c r="R12" s="34" t="str">
        <f t="shared" si="11"/>
        <v/>
      </c>
      <c r="S12" s="35"/>
      <c r="T12" s="25"/>
      <c r="U12" s="36" t="str">
        <f t="shared" si="12"/>
        <v/>
      </c>
      <c r="V12" s="26"/>
      <c r="W12" s="37" t="str">
        <f t="shared" si="13"/>
        <v/>
      </c>
      <c r="X12" s="7" t="str">
        <f t="shared" si="14"/>
        <v/>
      </c>
      <c r="Y12" s="38" t="str">
        <f t="shared" si="15"/>
        <v/>
      </c>
    </row>
    <row r="13" spans="1:41" ht="20" customHeight="1" x14ac:dyDescent="0.35">
      <c r="A13" s="26"/>
      <c r="B13" s="25"/>
      <c r="C13" s="26"/>
      <c r="D13" s="26"/>
      <c r="E13" s="25"/>
      <c r="F13" s="25"/>
      <c r="G13" s="34" t="str">
        <f t="shared" si="0"/>
        <v/>
      </c>
      <c r="H13" s="34" t="str">
        <f t="shared" si="1"/>
        <v/>
      </c>
      <c r="I13" s="34" t="str">
        <f t="shared" si="2"/>
        <v/>
      </c>
      <c r="J13" s="34" t="str">
        <f t="shared" si="3"/>
        <v/>
      </c>
      <c r="K13" s="34" t="str">
        <f t="shared" si="4"/>
        <v/>
      </c>
      <c r="L13" s="34" t="str">
        <f t="shared" si="5"/>
        <v/>
      </c>
      <c r="M13" s="34" t="str">
        <f t="shared" si="6"/>
        <v/>
      </c>
      <c r="N13" s="34" t="str">
        <f t="shared" si="7"/>
        <v/>
      </c>
      <c r="O13" s="34" t="str">
        <f t="shared" si="8"/>
        <v/>
      </c>
      <c r="P13" s="34" t="str">
        <f t="shared" si="9"/>
        <v/>
      </c>
      <c r="Q13" s="34" t="str">
        <f t="shared" si="10"/>
        <v/>
      </c>
      <c r="R13" s="34" t="str">
        <f t="shared" si="11"/>
        <v/>
      </c>
      <c r="S13" s="35"/>
      <c r="T13" s="25"/>
      <c r="U13" s="36" t="str">
        <f t="shared" si="12"/>
        <v/>
      </c>
      <c r="V13" s="26"/>
      <c r="W13" s="37" t="str">
        <f t="shared" si="13"/>
        <v/>
      </c>
      <c r="X13" s="7" t="str">
        <f t="shared" si="14"/>
        <v/>
      </c>
      <c r="Y13" s="38" t="str">
        <f t="shared" si="15"/>
        <v/>
      </c>
    </row>
    <row r="14" spans="1:41" ht="20" customHeight="1" x14ac:dyDescent="0.35">
      <c r="A14" s="26"/>
      <c r="B14" s="25"/>
      <c r="C14" s="26"/>
      <c r="D14" s="26"/>
      <c r="E14" s="25"/>
      <c r="F14" s="25"/>
      <c r="G14" s="34" t="str">
        <f t="shared" si="0"/>
        <v/>
      </c>
      <c r="H14" s="34" t="str">
        <f t="shared" si="1"/>
        <v/>
      </c>
      <c r="I14" s="34" t="str">
        <f t="shared" si="2"/>
        <v/>
      </c>
      <c r="J14" s="34" t="str">
        <f t="shared" si="3"/>
        <v/>
      </c>
      <c r="K14" s="34" t="str">
        <f t="shared" si="4"/>
        <v/>
      </c>
      <c r="L14" s="34" t="str">
        <f t="shared" si="5"/>
        <v/>
      </c>
      <c r="M14" s="34" t="str">
        <f t="shared" si="6"/>
        <v/>
      </c>
      <c r="N14" s="34" t="str">
        <f t="shared" si="7"/>
        <v/>
      </c>
      <c r="O14" s="34" t="str">
        <f t="shared" si="8"/>
        <v/>
      </c>
      <c r="P14" s="34" t="str">
        <f t="shared" si="9"/>
        <v/>
      </c>
      <c r="Q14" s="34" t="str">
        <f t="shared" si="10"/>
        <v/>
      </c>
      <c r="R14" s="34" t="str">
        <f t="shared" si="11"/>
        <v/>
      </c>
      <c r="S14" s="35"/>
      <c r="T14" s="25"/>
      <c r="U14" s="36" t="str">
        <f t="shared" si="12"/>
        <v/>
      </c>
      <c r="V14" s="26"/>
      <c r="W14" s="37" t="str">
        <f t="shared" si="13"/>
        <v/>
      </c>
      <c r="X14" s="7" t="str">
        <f t="shared" si="14"/>
        <v/>
      </c>
      <c r="Y14" s="38" t="str">
        <f t="shared" si="15"/>
        <v/>
      </c>
    </row>
    <row r="15" spans="1:41" ht="20" customHeight="1" x14ac:dyDescent="0.35">
      <c r="A15" s="26"/>
      <c r="B15" s="25"/>
      <c r="C15" s="26"/>
      <c r="D15" s="26"/>
      <c r="E15" s="25"/>
      <c r="F15" s="25"/>
      <c r="G15" s="34" t="str">
        <f t="shared" si="0"/>
        <v/>
      </c>
      <c r="H15" s="34" t="str">
        <f t="shared" si="1"/>
        <v/>
      </c>
      <c r="I15" s="34" t="str">
        <f t="shared" si="2"/>
        <v/>
      </c>
      <c r="J15" s="34" t="str">
        <f t="shared" si="3"/>
        <v/>
      </c>
      <c r="K15" s="34" t="str">
        <f t="shared" si="4"/>
        <v/>
      </c>
      <c r="L15" s="34" t="str">
        <f t="shared" si="5"/>
        <v/>
      </c>
      <c r="M15" s="34" t="str">
        <f t="shared" si="6"/>
        <v/>
      </c>
      <c r="N15" s="34" t="str">
        <f t="shared" si="7"/>
        <v/>
      </c>
      <c r="O15" s="34" t="str">
        <f t="shared" si="8"/>
        <v/>
      </c>
      <c r="P15" s="34" t="str">
        <f t="shared" si="9"/>
        <v/>
      </c>
      <c r="Q15" s="34" t="str">
        <f t="shared" si="10"/>
        <v/>
      </c>
      <c r="R15" s="34" t="str">
        <f t="shared" si="11"/>
        <v/>
      </c>
      <c r="S15" s="35"/>
      <c r="T15" s="25"/>
      <c r="U15" s="36" t="str">
        <f t="shared" si="12"/>
        <v/>
      </c>
      <c r="V15" s="26"/>
      <c r="W15" s="37" t="str">
        <f t="shared" si="13"/>
        <v/>
      </c>
      <c r="X15" s="7" t="str">
        <f t="shared" si="14"/>
        <v/>
      </c>
      <c r="Y15" s="38" t="str">
        <f t="shared" si="15"/>
        <v/>
      </c>
    </row>
    <row r="16" spans="1:41" ht="20" customHeight="1" x14ac:dyDescent="0.35">
      <c r="A16" s="26"/>
      <c r="B16" s="25"/>
      <c r="C16" s="26"/>
      <c r="D16" s="26"/>
      <c r="E16" s="25"/>
      <c r="F16" s="25"/>
      <c r="G16" s="34" t="str">
        <f t="shared" si="0"/>
        <v/>
      </c>
      <c r="H16" s="34" t="str">
        <f t="shared" si="1"/>
        <v/>
      </c>
      <c r="I16" s="34" t="str">
        <f t="shared" si="2"/>
        <v/>
      </c>
      <c r="J16" s="34" t="str">
        <f t="shared" si="3"/>
        <v/>
      </c>
      <c r="K16" s="34" t="str">
        <f t="shared" si="4"/>
        <v/>
      </c>
      <c r="L16" s="34" t="str">
        <f t="shared" si="5"/>
        <v/>
      </c>
      <c r="M16" s="34" t="str">
        <f t="shared" si="6"/>
        <v/>
      </c>
      <c r="N16" s="34" t="str">
        <f t="shared" si="7"/>
        <v/>
      </c>
      <c r="O16" s="34" t="str">
        <f t="shared" si="8"/>
        <v/>
      </c>
      <c r="P16" s="34" t="str">
        <f t="shared" si="9"/>
        <v/>
      </c>
      <c r="Q16" s="34" t="str">
        <f t="shared" si="10"/>
        <v/>
      </c>
      <c r="R16" s="34" t="str">
        <f t="shared" si="11"/>
        <v/>
      </c>
      <c r="S16" s="35"/>
      <c r="T16" s="25"/>
      <c r="U16" s="36" t="str">
        <f t="shared" si="12"/>
        <v/>
      </c>
      <c r="V16" s="26"/>
      <c r="W16" s="37" t="str">
        <f t="shared" si="13"/>
        <v/>
      </c>
      <c r="X16" s="7" t="str">
        <f t="shared" si="14"/>
        <v/>
      </c>
      <c r="Y16" s="38" t="str">
        <f t="shared" si="15"/>
        <v/>
      </c>
    </row>
    <row r="17" spans="1:25" ht="20" customHeight="1" x14ac:dyDescent="0.35">
      <c r="A17" s="26"/>
      <c r="B17" s="25"/>
      <c r="C17" s="26"/>
      <c r="D17" s="26"/>
      <c r="E17" s="25"/>
      <c r="F17" s="25"/>
      <c r="G17" s="34" t="str">
        <f t="shared" si="0"/>
        <v/>
      </c>
      <c r="H17" s="34" t="str">
        <f t="shared" si="1"/>
        <v/>
      </c>
      <c r="I17" s="34" t="str">
        <f t="shared" si="2"/>
        <v/>
      </c>
      <c r="J17" s="34" t="str">
        <f t="shared" si="3"/>
        <v/>
      </c>
      <c r="K17" s="34" t="str">
        <f t="shared" si="4"/>
        <v/>
      </c>
      <c r="L17" s="34" t="str">
        <f t="shared" si="5"/>
        <v/>
      </c>
      <c r="M17" s="34" t="str">
        <f t="shared" si="6"/>
        <v/>
      </c>
      <c r="N17" s="34" t="str">
        <f t="shared" si="7"/>
        <v/>
      </c>
      <c r="O17" s="34" t="str">
        <f t="shared" si="8"/>
        <v/>
      </c>
      <c r="P17" s="34" t="str">
        <f t="shared" si="9"/>
        <v/>
      </c>
      <c r="Q17" s="34" t="str">
        <f t="shared" si="10"/>
        <v/>
      </c>
      <c r="R17" s="34" t="str">
        <f t="shared" si="11"/>
        <v/>
      </c>
      <c r="S17" s="35"/>
      <c r="T17" s="25"/>
      <c r="U17" s="36" t="str">
        <f t="shared" si="12"/>
        <v/>
      </c>
      <c r="V17" s="26"/>
      <c r="W17" s="37" t="str">
        <f t="shared" si="13"/>
        <v/>
      </c>
      <c r="X17" s="7" t="str">
        <f t="shared" si="14"/>
        <v/>
      </c>
      <c r="Y17" s="38" t="str">
        <f t="shared" si="15"/>
        <v/>
      </c>
    </row>
    <row r="18" spans="1:25" ht="20" customHeight="1" x14ac:dyDescent="0.35">
      <c r="A18" s="26"/>
      <c r="B18" s="25"/>
      <c r="C18" s="26"/>
      <c r="D18" s="26"/>
      <c r="E18" s="25"/>
      <c r="F18" s="25"/>
      <c r="G18" s="34" t="str">
        <f t="shared" si="0"/>
        <v/>
      </c>
      <c r="H18" s="34" t="str">
        <f t="shared" si="1"/>
        <v/>
      </c>
      <c r="I18" s="34" t="str">
        <f t="shared" si="2"/>
        <v/>
      </c>
      <c r="J18" s="34" t="str">
        <f t="shared" si="3"/>
        <v/>
      </c>
      <c r="K18" s="34" t="str">
        <f t="shared" si="4"/>
        <v/>
      </c>
      <c r="L18" s="34" t="str">
        <f t="shared" si="5"/>
        <v/>
      </c>
      <c r="M18" s="34" t="str">
        <f t="shared" si="6"/>
        <v/>
      </c>
      <c r="N18" s="34" t="str">
        <f t="shared" si="7"/>
        <v/>
      </c>
      <c r="O18" s="34" t="str">
        <f t="shared" si="8"/>
        <v/>
      </c>
      <c r="P18" s="34" t="str">
        <f t="shared" si="9"/>
        <v/>
      </c>
      <c r="Q18" s="34" t="str">
        <f t="shared" si="10"/>
        <v/>
      </c>
      <c r="R18" s="34" t="str">
        <f t="shared" si="11"/>
        <v/>
      </c>
      <c r="S18" s="35"/>
      <c r="T18" s="25"/>
      <c r="U18" s="36" t="str">
        <f t="shared" si="12"/>
        <v/>
      </c>
      <c r="V18" s="26"/>
      <c r="W18" s="37" t="str">
        <f t="shared" si="13"/>
        <v/>
      </c>
      <c r="X18" s="7" t="str">
        <f t="shared" si="14"/>
        <v/>
      </c>
      <c r="Y18" s="38" t="str">
        <f t="shared" si="15"/>
        <v/>
      </c>
    </row>
    <row r="19" spans="1:25" ht="20" customHeight="1" x14ac:dyDescent="0.35">
      <c r="A19" s="26"/>
      <c r="B19" s="25"/>
      <c r="C19" s="26"/>
      <c r="D19" s="26"/>
      <c r="E19" s="25"/>
      <c r="F19" s="25"/>
      <c r="G19" s="34" t="str">
        <f t="shared" si="0"/>
        <v/>
      </c>
      <c r="H19" s="34" t="str">
        <f t="shared" si="1"/>
        <v/>
      </c>
      <c r="I19" s="34" t="str">
        <f t="shared" si="2"/>
        <v/>
      </c>
      <c r="J19" s="34" t="str">
        <f t="shared" si="3"/>
        <v/>
      </c>
      <c r="K19" s="34" t="str">
        <f t="shared" si="4"/>
        <v/>
      </c>
      <c r="L19" s="34" t="str">
        <f t="shared" si="5"/>
        <v/>
      </c>
      <c r="M19" s="34" t="str">
        <f t="shared" si="6"/>
        <v/>
      </c>
      <c r="N19" s="34" t="str">
        <f t="shared" si="7"/>
        <v/>
      </c>
      <c r="O19" s="34" t="str">
        <f t="shared" si="8"/>
        <v/>
      </c>
      <c r="P19" s="34" t="str">
        <f t="shared" si="9"/>
        <v/>
      </c>
      <c r="Q19" s="34" t="str">
        <f t="shared" si="10"/>
        <v/>
      </c>
      <c r="R19" s="34" t="str">
        <f t="shared" si="11"/>
        <v/>
      </c>
      <c r="S19" s="35"/>
      <c r="T19" s="25"/>
      <c r="U19" s="36" t="str">
        <f t="shared" si="12"/>
        <v/>
      </c>
      <c r="V19" s="26"/>
      <c r="W19" s="37" t="str">
        <f t="shared" si="13"/>
        <v/>
      </c>
      <c r="X19" s="7" t="str">
        <f t="shared" si="14"/>
        <v/>
      </c>
      <c r="Y19" s="38" t="str">
        <f t="shared" si="15"/>
        <v/>
      </c>
    </row>
    <row r="20" spans="1:25" ht="20" customHeight="1" x14ac:dyDescent="0.35">
      <c r="A20" s="26"/>
      <c r="B20" s="25"/>
      <c r="C20" s="26"/>
      <c r="D20" s="26"/>
      <c r="E20" s="25"/>
      <c r="F20" s="25"/>
      <c r="G20" s="34" t="str">
        <f t="shared" si="0"/>
        <v/>
      </c>
      <c r="H20" s="34" t="str">
        <f t="shared" si="1"/>
        <v/>
      </c>
      <c r="I20" s="34" t="str">
        <f t="shared" si="2"/>
        <v/>
      </c>
      <c r="J20" s="34" t="str">
        <f t="shared" si="3"/>
        <v/>
      </c>
      <c r="K20" s="34" t="str">
        <f t="shared" si="4"/>
        <v/>
      </c>
      <c r="L20" s="34" t="str">
        <f t="shared" si="5"/>
        <v/>
      </c>
      <c r="M20" s="34" t="str">
        <f t="shared" si="6"/>
        <v/>
      </c>
      <c r="N20" s="34" t="str">
        <f t="shared" si="7"/>
        <v/>
      </c>
      <c r="O20" s="34" t="str">
        <f t="shared" si="8"/>
        <v/>
      </c>
      <c r="P20" s="34" t="str">
        <f t="shared" si="9"/>
        <v/>
      </c>
      <c r="Q20" s="34" t="str">
        <f t="shared" si="10"/>
        <v/>
      </c>
      <c r="R20" s="34" t="str">
        <f t="shared" si="11"/>
        <v/>
      </c>
      <c r="S20" s="35"/>
      <c r="T20" s="25"/>
      <c r="U20" s="36" t="str">
        <f t="shared" si="12"/>
        <v/>
      </c>
      <c r="V20" s="26"/>
      <c r="W20" s="37" t="str">
        <f t="shared" si="13"/>
        <v/>
      </c>
      <c r="X20" s="7" t="str">
        <f t="shared" si="14"/>
        <v/>
      </c>
      <c r="Y20" s="38" t="str">
        <f t="shared" si="15"/>
        <v/>
      </c>
    </row>
    <row r="22" spans="1:25" x14ac:dyDescent="0.35">
      <c r="A22" s="21" t="s">
        <v>61</v>
      </c>
    </row>
  </sheetData>
  <sheetProtection sheet="1" formatCells="0" formatColumns="0" formatRows="0" insertRows="0" deleteRows="0"/>
  <conditionalFormatting sqref="A6:F20">
    <cfRule type="expression" dxfId="80" priority="10">
      <formula>AND(A6&lt;&gt;"",AO6&lt;&gt;"",A6=AO6)</formula>
    </cfRule>
  </conditionalFormatting>
  <conditionalFormatting sqref="G6:R20">
    <cfRule type="expression" dxfId="79" priority="1">
      <formula>G6="MT"</formula>
    </cfRule>
    <cfRule type="expression" dxfId="78" priority="2">
      <formula>G6="GT"</formula>
    </cfRule>
  </conditionalFormatting>
  <conditionalFormatting sqref="S6:T20">
    <cfRule type="expression" dxfId="77" priority="11">
      <formula>AND(S6&lt;&gt;"",BG6&lt;&gt;"",S6=BG6)</formula>
    </cfRule>
  </conditionalFormatting>
  <conditionalFormatting sqref="U6:U20">
    <cfRule type="expression" dxfId="76" priority="4">
      <formula>$X6="Trễ hạn chốt"</formula>
    </cfRule>
    <cfRule type="expression" dxfId="75" priority="6">
      <formula>$X6="Gấp (≤ 14 ngày)"</formula>
    </cfRule>
    <cfRule type="expression" dxfId="74" priority="8">
      <formula>$X6="Đã chốt"</formula>
    </cfRule>
  </conditionalFormatting>
  <conditionalFormatting sqref="V6:V20">
    <cfRule type="expression" dxfId="73" priority="12">
      <formula>AND(V6&lt;&gt;"",BJ6&lt;&gt;"",V6=BJ6)</formula>
    </cfRule>
  </conditionalFormatting>
  <conditionalFormatting sqref="X6:X20">
    <cfRule type="expression" dxfId="72" priority="3">
      <formula>$X6="Trễ hạn chốt"</formula>
    </cfRule>
    <cfRule type="expression" dxfId="71" priority="5">
      <formula>$X6="Gấp (≤ 14 ngày)"</formula>
    </cfRule>
    <cfRule type="expression" dxfId="70" priority="7">
      <formula>$X6="Đã chốt"</formula>
    </cfRule>
  </conditionalFormatting>
  <conditionalFormatting sqref="Y6:Y20">
    <cfRule type="expression" dxfId="69" priority="9">
      <formula>Y6="Sắp tới"</formula>
    </cfRule>
  </conditionalFormatting>
  <dataValidations count="1">
    <dataValidation type="whole" operator="greaterThanOrEqual" allowBlank="1" showInputMessage="1" showErrorMessage="1" errorTitle="Cần nhập số" error="Ô này chỉ nhận số từ 0 trở lên." promptTitle="Số tuần chuẩn bị" prompt="Số tuần cần để chốt thiết kế, in, chia và giao POSM trước ngày lên kệ. Thường 4-6 tuần." sqref="T6:T20" xr:uid="{00000000-0002-0000-0200-000004000000}">
      <formula1>0</formula1>
    </dataValidation>
  </dataValidations>
  <printOptions horizontalCentered="1"/>
  <pageMargins left="0.4" right="0.4" top="0.5" bottom="0.6" header="0.5" footer="0.5"/>
  <pageSetup paperSize="9" fitToHeight="0" orientation="landscape"/>
  <headerFooter>
    <oddHeader>&amp;L&amp;9 &amp;K808080&amp;A</oddHeader>
    <oddFooter>&amp;C&amp;8 &amp;K808080Mẫu của A.M Agency – amagency.vn</oddFooter>
  </headerFooter>
  <extLst>
    <ext xmlns:x14="http://schemas.microsoft.com/office/spreadsheetml/2009/9/main" uri="{CCE6A557-97BC-4b89-ADB6-D9C93CAAB3DF}">
      <x14:dataValidations xmlns:xm="http://schemas.microsoft.com/office/excel/2006/main" count="4">
        <x14:dataValidation type="list" allowBlank="1" showInputMessage="1" showErrorMessage="1" errorTitle="Giá trị không có trong danh sách" error="Chọn một giá trị trong danh sách." promptTitle="Kênh" prompt="Bấm mũi tên để chọn." xr:uid="{00000000-0002-0000-0200-000000000000}">
          <x14:formula1>
            <xm:f>'Danh mục'!$A$5:$A$6</xm:f>
          </x14:formula1>
          <xm:sqref>B6:B20</xm:sqref>
        </x14:dataValidation>
        <x14:dataValidation type="list" allowBlank="1" showInputMessage="1" showErrorMessage="1" errorTitle="Giá trị không có trong danh sách" error="Chọn một giá trị trong danh sách." promptTitle="Loại chương trình" prompt="Bấm mũi tên để chọn." xr:uid="{00000000-0002-0000-0200-000001000000}">
          <x14:formula1>
            <xm:f>'Danh mục'!$B$5:$B$8</xm:f>
          </x14:formula1>
          <xm:sqref>C6:C20</xm:sqref>
        </x14:dataValidation>
        <x14:dataValidation type="list" allowBlank="1" showInputMessage="1" showErrorMessage="1" errorTitle="Giá trị không có trong danh sách" error="Chọn một giá trị trong danh sách." promptTitle="Tháng (1-12)" prompt="Bấm mũi tên để chọn." xr:uid="{00000000-0002-0000-0200-000002000000}">
          <x14:formula1>
            <xm:f>'Danh mục'!$I$5:$I$16</xm:f>
          </x14:formula1>
          <xm:sqref>E6:F20</xm:sqref>
        </x14:dataValidation>
        <x14:dataValidation type="list" allowBlank="1" showInputMessage="1" showErrorMessage="1" errorTitle="Giá trị không có trong danh sách" error="Chọn một giá trị trong danh sách." promptTitle="Trạng thái" prompt="Bấm mũi tên để chọn." xr:uid="{00000000-0002-0000-0200-000003000000}">
          <x14:formula1>
            <xm:f>'Danh mục'!$D$5:$D$9</xm:f>
          </x14:formula1>
          <xm:sqref>V6:V20</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F2A93B"/>
    <pageSetUpPr fitToPage="1"/>
  </sheetPr>
  <dimension ref="A1:BA157"/>
  <sheetViews>
    <sheetView zoomScaleNormal="100" workbookViewId="0">
      <pane xSplit="1" ySplit="5" topLeftCell="B6" activePane="bottomRight" state="frozen"/>
      <selection pane="topRight"/>
      <selection pane="bottomLeft"/>
      <selection pane="bottomRight"/>
    </sheetView>
  </sheetViews>
  <sheetFormatPr defaultRowHeight="14.5" x14ac:dyDescent="0.35"/>
  <cols>
    <col min="1" max="1" width="30" customWidth="1"/>
    <col min="2" max="2" width="7" customWidth="1"/>
    <col min="3" max="3" width="19" customWidth="1"/>
    <col min="4" max="4" width="24" customWidth="1"/>
    <col min="5" max="5" width="46" customWidth="1"/>
    <col min="6" max="6" width="10" customWidth="1"/>
    <col min="7" max="7" width="8" customWidth="1"/>
    <col min="8" max="8" width="14" customWidth="1"/>
    <col min="9" max="9" width="16" customWidth="1"/>
    <col min="10" max="10" width="9" customWidth="1"/>
    <col min="11" max="12" width="15" customWidth="1"/>
    <col min="13" max="13" width="26" customWidth="1"/>
    <col min="41" max="53" width="13" hidden="1" customWidth="1"/>
  </cols>
  <sheetData>
    <row r="1" spans="1:41" ht="28" customHeight="1" x14ac:dyDescent="0.35">
      <c r="A1" s="22" t="s">
        <v>108</v>
      </c>
      <c r="AO1">
        <f>SUMPRODUCT((A6:A105&lt;&gt;"")*(AO6:AO105&lt;&gt;"")*(A6:A105=AO6:AO105))+SUMPRODUCT((D6:H105&lt;&gt;"")*(AR6:AV105&lt;&gt;"")*(D6:H105=AR6:AV105))+SUMPRODUCT((J6:K105&lt;&gt;"")*(AX6:AY105&lt;&gt;"")*(J6:K105=AX6:AY105))+SUMPRODUCT((M6:M105&lt;&gt;"")*(BA6:BA105&lt;&gt;"")*(M6:M105=BA6:BA105))</f>
        <v>0</v>
      </c>
    </row>
    <row r="2" spans="1:41" x14ac:dyDescent="0.35">
      <c r="A2" s="23" t="s">
        <v>238</v>
      </c>
    </row>
    <row r="3" spans="1:41" ht="26" customHeight="1" x14ac:dyDescent="0.35">
      <c r="A3" s="71" t="s">
        <v>109</v>
      </c>
      <c r="B3" s="65"/>
      <c r="C3" s="65"/>
      <c r="D3" s="65"/>
      <c r="E3" s="65"/>
      <c r="F3" s="65"/>
      <c r="G3" s="65"/>
      <c r="H3" s="65"/>
      <c r="I3" s="65"/>
      <c r="J3" s="65"/>
      <c r="K3" s="65"/>
      <c r="L3" s="65"/>
      <c r="M3" s="65"/>
    </row>
    <row r="5" spans="1:41" ht="32" customHeight="1" x14ac:dyDescent="0.35">
      <c r="A5" s="24" t="s">
        <v>110</v>
      </c>
      <c r="B5" s="24" t="s">
        <v>64</v>
      </c>
      <c r="C5" s="24" t="s">
        <v>85</v>
      </c>
      <c r="D5" s="24" t="s">
        <v>111</v>
      </c>
      <c r="E5" s="24" t="s">
        <v>112</v>
      </c>
      <c r="F5" s="24" t="s">
        <v>113</v>
      </c>
      <c r="G5" s="24" t="s">
        <v>114</v>
      </c>
      <c r="H5" s="24" t="s">
        <v>115</v>
      </c>
      <c r="I5" s="24" t="s">
        <v>116</v>
      </c>
      <c r="J5" s="24" t="s">
        <v>117</v>
      </c>
      <c r="K5" s="24" t="s">
        <v>118</v>
      </c>
      <c r="L5" s="24" t="s">
        <v>119</v>
      </c>
      <c r="M5" s="24" t="s">
        <v>120</v>
      </c>
    </row>
    <row r="6" spans="1:41" x14ac:dyDescent="0.35">
      <c r="A6" s="26"/>
      <c r="B6" s="38" t="str">
        <f>IF(A6="","",IFERROR(INDEX('2. Lịch 12 tháng'!$B$6:$B$20,MATCH(A6,'2. Lịch 12 tháng'!$A$6:$A$20,0)),""))</f>
        <v/>
      </c>
      <c r="C6" s="7" t="str">
        <f>IF(A6="","",IFERROR(INDEX('2. Lịch 12 tháng'!$C$6:$C$20,MATCH(A6,'2. Lịch 12 tháng'!$A$6:$A$20,0)),""))</f>
        <v/>
      </c>
      <c r="D6" s="26"/>
      <c r="E6" s="26"/>
      <c r="F6" s="39"/>
      <c r="G6" s="25"/>
      <c r="H6" s="27"/>
      <c r="I6" s="18" t="str">
        <f t="shared" ref="I6:I37" si="0">IF(OR(F6="",H6=""),"",F6*H6)</f>
        <v/>
      </c>
      <c r="J6" s="25"/>
      <c r="K6" s="27"/>
      <c r="L6" s="18" t="str">
        <f t="shared" ref="L6:L37" si="1">IF(OR(K6="",I6=""),"",K6-I6)</f>
        <v/>
      </c>
      <c r="M6" s="40"/>
    </row>
    <row r="7" spans="1:41" x14ac:dyDescent="0.35">
      <c r="A7" s="26"/>
      <c r="B7" s="38" t="str">
        <f>IF(A7="","",IFERROR(INDEX('2. Lịch 12 tháng'!$B$6:$B$20,MATCH(A7,'2. Lịch 12 tháng'!$A$6:$A$20,0)),""))</f>
        <v/>
      </c>
      <c r="C7" s="7" t="str">
        <f>IF(A7="","",IFERROR(INDEX('2. Lịch 12 tháng'!$C$6:$C$20,MATCH(A7,'2. Lịch 12 tháng'!$A$6:$A$20,0)),""))</f>
        <v/>
      </c>
      <c r="D7" s="26"/>
      <c r="E7" s="26"/>
      <c r="F7" s="39"/>
      <c r="G7" s="25"/>
      <c r="H7" s="27"/>
      <c r="I7" s="18" t="str">
        <f t="shared" si="0"/>
        <v/>
      </c>
      <c r="J7" s="25"/>
      <c r="K7" s="27"/>
      <c r="L7" s="18" t="str">
        <f t="shared" si="1"/>
        <v/>
      </c>
      <c r="M7" s="40"/>
    </row>
    <row r="8" spans="1:41" x14ac:dyDescent="0.35">
      <c r="A8" s="26"/>
      <c r="B8" s="38" t="str">
        <f>IF(A8="","",IFERROR(INDEX('2. Lịch 12 tháng'!$B$6:$B$20,MATCH(A8,'2. Lịch 12 tháng'!$A$6:$A$20,0)),""))</f>
        <v/>
      </c>
      <c r="C8" s="7" t="str">
        <f>IF(A8="","",IFERROR(INDEX('2. Lịch 12 tháng'!$C$6:$C$20,MATCH(A8,'2. Lịch 12 tháng'!$A$6:$A$20,0)),""))</f>
        <v/>
      </c>
      <c r="D8" s="26"/>
      <c r="E8" s="26"/>
      <c r="F8" s="39"/>
      <c r="G8" s="25"/>
      <c r="H8" s="27"/>
      <c r="I8" s="18" t="str">
        <f t="shared" si="0"/>
        <v/>
      </c>
      <c r="J8" s="25"/>
      <c r="K8" s="27"/>
      <c r="L8" s="18" t="str">
        <f t="shared" si="1"/>
        <v/>
      </c>
      <c r="M8" s="40"/>
    </row>
    <row r="9" spans="1:41" x14ac:dyDescent="0.35">
      <c r="A9" s="26"/>
      <c r="B9" s="38" t="str">
        <f>IF(A9="","",IFERROR(INDEX('2. Lịch 12 tháng'!$B$6:$B$20,MATCH(A9,'2. Lịch 12 tháng'!$A$6:$A$20,0)),""))</f>
        <v/>
      </c>
      <c r="C9" s="7" t="str">
        <f>IF(A9="","",IFERROR(INDEX('2. Lịch 12 tháng'!$C$6:$C$20,MATCH(A9,'2. Lịch 12 tháng'!$A$6:$A$20,0)),""))</f>
        <v/>
      </c>
      <c r="D9" s="26"/>
      <c r="E9" s="26"/>
      <c r="F9" s="39"/>
      <c r="G9" s="25"/>
      <c r="H9" s="27"/>
      <c r="I9" s="18" t="str">
        <f t="shared" si="0"/>
        <v/>
      </c>
      <c r="J9" s="25"/>
      <c r="K9" s="27"/>
      <c r="L9" s="18" t="str">
        <f t="shared" si="1"/>
        <v/>
      </c>
      <c r="M9" s="40"/>
    </row>
    <row r="10" spans="1:41" x14ac:dyDescent="0.35">
      <c r="A10" s="26"/>
      <c r="B10" s="38" t="str">
        <f>IF(A10="","",IFERROR(INDEX('2. Lịch 12 tháng'!$B$6:$B$20,MATCH(A10,'2. Lịch 12 tháng'!$A$6:$A$20,0)),""))</f>
        <v/>
      </c>
      <c r="C10" s="7" t="str">
        <f>IF(A10="","",IFERROR(INDEX('2. Lịch 12 tháng'!$C$6:$C$20,MATCH(A10,'2. Lịch 12 tháng'!$A$6:$A$20,0)),""))</f>
        <v/>
      </c>
      <c r="D10" s="26"/>
      <c r="E10" s="26"/>
      <c r="F10" s="39"/>
      <c r="G10" s="25"/>
      <c r="H10" s="27"/>
      <c r="I10" s="18" t="str">
        <f t="shared" si="0"/>
        <v/>
      </c>
      <c r="J10" s="25"/>
      <c r="K10" s="27"/>
      <c r="L10" s="18" t="str">
        <f t="shared" si="1"/>
        <v/>
      </c>
      <c r="M10" s="40"/>
    </row>
    <row r="11" spans="1:41" x14ac:dyDescent="0.35">
      <c r="A11" s="26"/>
      <c r="B11" s="38" t="str">
        <f>IF(A11="","",IFERROR(INDEX('2. Lịch 12 tháng'!$B$6:$B$20,MATCH(A11,'2. Lịch 12 tháng'!$A$6:$A$20,0)),""))</f>
        <v/>
      </c>
      <c r="C11" s="7" t="str">
        <f>IF(A11="","",IFERROR(INDEX('2. Lịch 12 tháng'!$C$6:$C$20,MATCH(A11,'2. Lịch 12 tháng'!$A$6:$A$20,0)),""))</f>
        <v/>
      </c>
      <c r="D11" s="26"/>
      <c r="E11" s="26"/>
      <c r="F11" s="39"/>
      <c r="G11" s="25"/>
      <c r="H11" s="27"/>
      <c r="I11" s="18" t="str">
        <f t="shared" si="0"/>
        <v/>
      </c>
      <c r="J11" s="25"/>
      <c r="K11" s="27"/>
      <c r="L11" s="18" t="str">
        <f t="shared" si="1"/>
        <v/>
      </c>
      <c r="M11" s="40"/>
    </row>
    <row r="12" spans="1:41" x14ac:dyDescent="0.35">
      <c r="A12" s="26"/>
      <c r="B12" s="38" t="str">
        <f>IF(A12="","",IFERROR(INDEX('2. Lịch 12 tháng'!$B$6:$B$20,MATCH(A12,'2. Lịch 12 tháng'!$A$6:$A$20,0)),""))</f>
        <v/>
      </c>
      <c r="C12" s="7" t="str">
        <f>IF(A12="","",IFERROR(INDEX('2. Lịch 12 tháng'!$C$6:$C$20,MATCH(A12,'2. Lịch 12 tháng'!$A$6:$A$20,0)),""))</f>
        <v/>
      </c>
      <c r="D12" s="26"/>
      <c r="E12" s="26"/>
      <c r="F12" s="39"/>
      <c r="G12" s="25"/>
      <c r="H12" s="27"/>
      <c r="I12" s="18" t="str">
        <f t="shared" si="0"/>
        <v/>
      </c>
      <c r="J12" s="25"/>
      <c r="K12" s="27"/>
      <c r="L12" s="18" t="str">
        <f t="shared" si="1"/>
        <v/>
      </c>
      <c r="M12" s="40"/>
    </row>
    <row r="13" spans="1:41" x14ac:dyDescent="0.35">
      <c r="A13" s="26"/>
      <c r="B13" s="38" t="str">
        <f>IF(A13="","",IFERROR(INDEX('2. Lịch 12 tháng'!$B$6:$B$20,MATCH(A13,'2. Lịch 12 tháng'!$A$6:$A$20,0)),""))</f>
        <v/>
      </c>
      <c r="C13" s="7" t="str">
        <f>IF(A13="","",IFERROR(INDEX('2. Lịch 12 tháng'!$C$6:$C$20,MATCH(A13,'2. Lịch 12 tháng'!$A$6:$A$20,0)),""))</f>
        <v/>
      </c>
      <c r="D13" s="26"/>
      <c r="E13" s="26"/>
      <c r="F13" s="39"/>
      <c r="G13" s="25"/>
      <c r="H13" s="27"/>
      <c r="I13" s="18" t="str">
        <f t="shared" si="0"/>
        <v/>
      </c>
      <c r="J13" s="25"/>
      <c r="K13" s="27"/>
      <c r="L13" s="18" t="str">
        <f t="shared" si="1"/>
        <v/>
      </c>
      <c r="M13" s="40"/>
    </row>
    <row r="14" spans="1:41" x14ac:dyDescent="0.35">
      <c r="A14" s="26"/>
      <c r="B14" s="38" t="str">
        <f>IF(A14="","",IFERROR(INDEX('2. Lịch 12 tháng'!$B$6:$B$20,MATCH(A14,'2. Lịch 12 tháng'!$A$6:$A$20,0)),""))</f>
        <v/>
      </c>
      <c r="C14" s="7" t="str">
        <f>IF(A14="","",IFERROR(INDEX('2. Lịch 12 tháng'!$C$6:$C$20,MATCH(A14,'2. Lịch 12 tháng'!$A$6:$A$20,0)),""))</f>
        <v/>
      </c>
      <c r="D14" s="26"/>
      <c r="E14" s="26"/>
      <c r="F14" s="39"/>
      <c r="G14" s="25"/>
      <c r="H14" s="27"/>
      <c r="I14" s="18" t="str">
        <f t="shared" si="0"/>
        <v/>
      </c>
      <c r="J14" s="25"/>
      <c r="K14" s="27"/>
      <c r="L14" s="18" t="str">
        <f t="shared" si="1"/>
        <v/>
      </c>
      <c r="M14" s="40"/>
    </row>
    <row r="15" spans="1:41" x14ac:dyDescent="0.35">
      <c r="A15" s="26"/>
      <c r="B15" s="38" t="str">
        <f>IF(A15="","",IFERROR(INDEX('2. Lịch 12 tháng'!$B$6:$B$20,MATCH(A15,'2. Lịch 12 tháng'!$A$6:$A$20,0)),""))</f>
        <v/>
      </c>
      <c r="C15" s="7" t="str">
        <f>IF(A15="","",IFERROR(INDEX('2. Lịch 12 tháng'!$C$6:$C$20,MATCH(A15,'2. Lịch 12 tháng'!$A$6:$A$20,0)),""))</f>
        <v/>
      </c>
      <c r="D15" s="26"/>
      <c r="E15" s="26"/>
      <c r="F15" s="39"/>
      <c r="G15" s="25"/>
      <c r="H15" s="27"/>
      <c r="I15" s="18" t="str">
        <f t="shared" si="0"/>
        <v/>
      </c>
      <c r="J15" s="25"/>
      <c r="K15" s="27"/>
      <c r="L15" s="18" t="str">
        <f t="shared" si="1"/>
        <v/>
      </c>
      <c r="M15" s="40"/>
    </row>
    <row r="16" spans="1:41" x14ac:dyDescent="0.35">
      <c r="A16" s="26"/>
      <c r="B16" s="38" t="str">
        <f>IF(A16="","",IFERROR(INDEX('2. Lịch 12 tháng'!$B$6:$B$20,MATCH(A16,'2. Lịch 12 tháng'!$A$6:$A$20,0)),""))</f>
        <v/>
      </c>
      <c r="C16" s="7" t="str">
        <f>IF(A16="","",IFERROR(INDEX('2. Lịch 12 tháng'!$C$6:$C$20,MATCH(A16,'2. Lịch 12 tháng'!$A$6:$A$20,0)),""))</f>
        <v/>
      </c>
      <c r="D16" s="26"/>
      <c r="E16" s="26"/>
      <c r="F16" s="39"/>
      <c r="G16" s="25"/>
      <c r="H16" s="27"/>
      <c r="I16" s="18" t="str">
        <f t="shared" si="0"/>
        <v/>
      </c>
      <c r="J16" s="25"/>
      <c r="K16" s="27"/>
      <c r="L16" s="18" t="str">
        <f t="shared" si="1"/>
        <v/>
      </c>
      <c r="M16" s="40"/>
    </row>
    <row r="17" spans="1:13" x14ac:dyDescent="0.35">
      <c r="A17" s="26"/>
      <c r="B17" s="38" t="str">
        <f>IF(A17="","",IFERROR(INDEX('2. Lịch 12 tháng'!$B$6:$B$20,MATCH(A17,'2. Lịch 12 tháng'!$A$6:$A$20,0)),""))</f>
        <v/>
      </c>
      <c r="C17" s="7" t="str">
        <f>IF(A17="","",IFERROR(INDEX('2. Lịch 12 tháng'!$C$6:$C$20,MATCH(A17,'2. Lịch 12 tháng'!$A$6:$A$20,0)),""))</f>
        <v/>
      </c>
      <c r="D17" s="26"/>
      <c r="E17" s="26"/>
      <c r="F17" s="39"/>
      <c r="G17" s="25"/>
      <c r="H17" s="27"/>
      <c r="I17" s="18" t="str">
        <f t="shared" si="0"/>
        <v/>
      </c>
      <c r="J17" s="25"/>
      <c r="K17" s="27"/>
      <c r="L17" s="18" t="str">
        <f t="shared" si="1"/>
        <v/>
      </c>
      <c r="M17" s="40"/>
    </row>
    <row r="18" spans="1:13" x14ac:dyDescent="0.35">
      <c r="A18" s="26"/>
      <c r="B18" s="38" t="str">
        <f>IF(A18="","",IFERROR(INDEX('2. Lịch 12 tháng'!$B$6:$B$20,MATCH(A18,'2. Lịch 12 tháng'!$A$6:$A$20,0)),""))</f>
        <v/>
      </c>
      <c r="C18" s="7" t="str">
        <f>IF(A18="","",IFERROR(INDEX('2. Lịch 12 tháng'!$C$6:$C$20,MATCH(A18,'2. Lịch 12 tháng'!$A$6:$A$20,0)),""))</f>
        <v/>
      </c>
      <c r="D18" s="26"/>
      <c r="E18" s="26"/>
      <c r="F18" s="39"/>
      <c r="G18" s="25"/>
      <c r="H18" s="27"/>
      <c r="I18" s="18" t="str">
        <f t="shared" si="0"/>
        <v/>
      </c>
      <c r="J18" s="25"/>
      <c r="K18" s="27"/>
      <c r="L18" s="18" t="str">
        <f t="shared" si="1"/>
        <v/>
      </c>
      <c r="M18" s="40"/>
    </row>
    <row r="19" spans="1:13" x14ac:dyDescent="0.35">
      <c r="A19" s="26"/>
      <c r="B19" s="38" t="str">
        <f>IF(A19="","",IFERROR(INDEX('2. Lịch 12 tháng'!$B$6:$B$20,MATCH(A19,'2. Lịch 12 tháng'!$A$6:$A$20,0)),""))</f>
        <v/>
      </c>
      <c r="C19" s="7" t="str">
        <f>IF(A19="","",IFERROR(INDEX('2. Lịch 12 tháng'!$C$6:$C$20,MATCH(A19,'2. Lịch 12 tháng'!$A$6:$A$20,0)),""))</f>
        <v/>
      </c>
      <c r="D19" s="26"/>
      <c r="E19" s="26"/>
      <c r="F19" s="39"/>
      <c r="G19" s="25"/>
      <c r="H19" s="27"/>
      <c r="I19" s="18" t="str">
        <f t="shared" si="0"/>
        <v/>
      </c>
      <c r="J19" s="25"/>
      <c r="K19" s="27"/>
      <c r="L19" s="18" t="str">
        <f t="shared" si="1"/>
        <v/>
      </c>
      <c r="M19" s="40"/>
    </row>
    <row r="20" spans="1:13" x14ac:dyDescent="0.35">
      <c r="A20" s="26"/>
      <c r="B20" s="38" t="str">
        <f>IF(A20="","",IFERROR(INDEX('2. Lịch 12 tháng'!$B$6:$B$20,MATCH(A20,'2. Lịch 12 tháng'!$A$6:$A$20,0)),""))</f>
        <v/>
      </c>
      <c r="C20" s="7" t="str">
        <f>IF(A20="","",IFERROR(INDEX('2. Lịch 12 tháng'!$C$6:$C$20,MATCH(A20,'2. Lịch 12 tháng'!$A$6:$A$20,0)),""))</f>
        <v/>
      </c>
      <c r="D20" s="26"/>
      <c r="E20" s="26"/>
      <c r="F20" s="39"/>
      <c r="G20" s="25"/>
      <c r="H20" s="27"/>
      <c r="I20" s="18" t="str">
        <f t="shared" si="0"/>
        <v/>
      </c>
      <c r="J20" s="25"/>
      <c r="K20" s="27"/>
      <c r="L20" s="18" t="str">
        <f t="shared" si="1"/>
        <v/>
      </c>
      <c r="M20" s="40"/>
    </row>
    <row r="21" spans="1:13" x14ac:dyDescent="0.35">
      <c r="A21" s="26"/>
      <c r="B21" s="38" t="str">
        <f>IF(A21="","",IFERROR(INDEX('2. Lịch 12 tháng'!$B$6:$B$20,MATCH(A21,'2. Lịch 12 tháng'!$A$6:$A$20,0)),""))</f>
        <v/>
      </c>
      <c r="C21" s="7" t="str">
        <f>IF(A21="","",IFERROR(INDEX('2. Lịch 12 tháng'!$C$6:$C$20,MATCH(A21,'2. Lịch 12 tháng'!$A$6:$A$20,0)),""))</f>
        <v/>
      </c>
      <c r="D21" s="26"/>
      <c r="E21" s="26"/>
      <c r="F21" s="39"/>
      <c r="G21" s="25"/>
      <c r="H21" s="27"/>
      <c r="I21" s="18" t="str">
        <f t="shared" si="0"/>
        <v/>
      </c>
      <c r="J21" s="25"/>
      <c r="K21" s="27"/>
      <c r="L21" s="18" t="str">
        <f t="shared" si="1"/>
        <v/>
      </c>
      <c r="M21" s="40"/>
    </row>
    <row r="22" spans="1:13" x14ac:dyDescent="0.35">
      <c r="A22" s="26"/>
      <c r="B22" s="38" t="str">
        <f>IF(A22="","",IFERROR(INDEX('2. Lịch 12 tháng'!$B$6:$B$20,MATCH(A22,'2. Lịch 12 tháng'!$A$6:$A$20,0)),""))</f>
        <v/>
      </c>
      <c r="C22" s="7" t="str">
        <f>IF(A22="","",IFERROR(INDEX('2. Lịch 12 tháng'!$C$6:$C$20,MATCH(A22,'2. Lịch 12 tháng'!$A$6:$A$20,0)),""))</f>
        <v/>
      </c>
      <c r="D22" s="26"/>
      <c r="E22" s="26"/>
      <c r="F22" s="39"/>
      <c r="G22" s="25"/>
      <c r="H22" s="27"/>
      <c r="I22" s="18" t="str">
        <f t="shared" si="0"/>
        <v/>
      </c>
      <c r="J22" s="25"/>
      <c r="K22" s="27"/>
      <c r="L22" s="18" t="str">
        <f t="shared" si="1"/>
        <v/>
      </c>
      <c r="M22" s="40"/>
    </row>
    <row r="23" spans="1:13" x14ac:dyDescent="0.35">
      <c r="A23" s="26"/>
      <c r="B23" s="38" t="str">
        <f>IF(A23="","",IFERROR(INDEX('2. Lịch 12 tháng'!$B$6:$B$20,MATCH(A23,'2. Lịch 12 tháng'!$A$6:$A$20,0)),""))</f>
        <v/>
      </c>
      <c r="C23" s="7" t="str">
        <f>IF(A23="","",IFERROR(INDEX('2. Lịch 12 tháng'!$C$6:$C$20,MATCH(A23,'2. Lịch 12 tháng'!$A$6:$A$20,0)),""))</f>
        <v/>
      </c>
      <c r="D23" s="26"/>
      <c r="E23" s="26"/>
      <c r="F23" s="39"/>
      <c r="G23" s="25"/>
      <c r="H23" s="27"/>
      <c r="I23" s="18" t="str">
        <f t="shared" si="0"/>
        <v/>
      </c>
      <c r="J23" s="25"/>
      <c r="K23" s="27"/>
      <c r="L23" s="18" t="str">
        <f t="shared" si="1"/>
        <v/>
      </c>
      <c r="M23" s="40"/>
    </row>
    <row r="24" spans="1:13" x14ac:dyDescent="0.35">
      <c r="A24" s="26"/>
      <c r="B24" s="38" t="str">
        <f>IF(A24="","",IFERROR(INDEX('2. Lịch 12 tháng'!$B$6:$B$20,MATCH(A24,'2. Lịch 12 tháng'!$A$6:$A$20,0)),""))</f>
        <v/>
      </c>
      <c r="C24" s="7" t="str">
        <f>IF(A24="","",IFERROR(INDEX('2. Lịch 12 tháng'!$C$6:$C$20,MATCH(A24,'2. Lịch 12 tháng'!$A$6:$A$20,0)),""))</f>
        <v/>
      </c>
      <c r="D24" s="26"/>
      <c r="E24" s="26"/>
      <c r="F24" s="39"/>
      <c r="G24" s="25"/>
      <c r="H24" s="27"/>
      <c r="I24" s="18" t="str">
        <f t="shared" si="0"/>
        <v/>
      </c>
      <c r="J24" s="25"/>
      <c r="K24" s="27"/>
      <c r="L24" s="18" t="str">
        <f t="shared" si="1"/>
        <v/>
      </c>
      <c r="M24" s="40"/>
    </row>
    <row r="25" spans="1:13" x14ac:dyDescent="0.35">
      <c r="A25" s="26"/>
      <c r="B25" s="38" t="str">
        <f>IF(A25="","",IFERROR(INDEX('2. Lịch 12 tháng'!$B$6:$B$20,MATCH(A25,'2. Lịch 12 tháng'!$A$6:$A$20,0)),""))</f>
        <v/>
      </c>
      <c r="C25" s="7" t="str">
        <f>IF(A25="","",IFERROR(INDEX('2. Lịch 12 tháng'!$C$6:$C$20,MATCH(A25,'2. Lịch 12 tháng'!$A$6:$A$20,0)),""))</f>
        <v/>
      </c>
      <c r="D25" s="26"/>
      <c r="E25" s="26"/>
      <c r="F25" s="39"/>
      <c r="G25" s="25"/>
      <c r="H25" s="27"/>
      <c r="I25" s="18" t="str">
        <f t="shared" si="0"/>
        <v/>
      </c>
      <c r="J25" s="25"/>
      <c r="K25" s="27"/>
      <c r="L25" s="18" t="str">
        <f t="shared" si="1"/>
        <v/>
      </c>
      <c r="M25" s="40"/>
    </row>
    <row r="26" spans="1:13" x14ac:dyDescent="0.35">
      <c r="A26" s="26"/>
      <c r="B26" s="38" t="str">
        <f>IF(A26="","",IFERROR(INDEX('2. Lịch 12 tháng'!$B$6:$B$20,MATCH(A26,'2. Lịch 12 tháng'!$A$6:$A$20,0)),""))</f>
        <v/>
      </c>
      <c r="C26" s="7" t="str">
        <f>IF(A26="","",IFERROR(INDEX('2. Lịch 12 tháng'!$C$6:$C$20,MATCH(A26,'2. Lịch 12 tháng'!$A$6:$A$20,0)),""))</f>
        <v/>
      </c>
      <c r="D26" s="26"/>
      <c r="E26" s="26"/>
      <c r="F26" s="39"/>
      <c r="G26" s="25"/>
      <c r="H26" s="27"/>
      <c r="I26" s="18" t="str">
        <f t="shared" si="0"/>
        <v/>
      </c>
      <c r="J26" s="25"/>
      <c r="K26" s="27"/>
      <c r="L26" s="18" t="str">
        <f t="shared" si="1"/>
        <v/>
      </c>
      <c r="M26" s="40"/>
    </row>
    <row r="27" spans="1:13" x14ac:dyDescent="0.35">
      <c r="A27" s="26"/>
      <c r="B27" s="38" t="str">
        <f>IF(A27="","",IFERROR(INDEX('2. Lịch 12 tháng'!$B$6:$B$20,MATCH(A27,'2. Lịch 12 tháng'!$A$6:$A$20,0)),""))</f>
        <v/>
      </c>
      <c r="C27" s="7" t="str">
        <f>IF(A27="","",IFERROR(INDEX('2. Lịch 12 tháng'!$C$6:$C$20,MATCH(A27,'2. Lịch 12 tháng'!$A$6:$A$20,0)),""))</f>
        <v/>
      </c>
      <c r="D27" s="26"/>
      <c r="E27" s="26"/>
      <c r="F27" s="39"/>
      <c r="G27" s="25"/>
      <c r="H27" s="27"/>
      <c r="I27" s="18" t="str">
        <f t="shared" si="0"/>
        <v/>
      </c>
      <c r="J27" s="25"/>
      <c r="K27" s="27"/>
      <c r="L27" s="18" t="str">
        <f t="shared" si="1"/>
        <v/>
      </c>
      <c r="M27" s="40"/>
    </row>
    <row r="28" spans="1:13" x14ac:dyDescent="0.35">
      <c r="A28" s="26"/>
      <c r="B28" s="38" t="str">
        <f>IF(A28="","",IFERROR(INDEX('2. Lịch 12 tháng'!$B$6:$B$20,MATCH(A28,'2. Lịch 12 tháng'!$A$6:$A$20,0)),""))</f>
        <v/>
      </c>
      <c r="C28" s="7" t="str">
        <f>IF(A28="","",IFERROR(INDEX('2. Lịch 12 tháng'!$C$6:$C$20,MATCH(A28,'2. Lịch 12 tháng'!$A$6:$A$20,0)),""))</f>
        <v/>
      </c>
      <c r="D28" s="26"/>
      <c r="E28" s="26"/>
      <c r="F28" s="39"/>
      <c r="G28" s="25"/>
      <c r="H28" s="27"/>
      <c r="I28" s="18" t="str">
        <f t="shared" si="0"/>
        <v/>
      </c>
      <c r="J28" s="25"/>
      <c r="K28" s="27"/>
      <c r="L28" s="18" t="str">
        <f t="shared" si="1"/>
        <v/>
      </c>
      <c r="M28" s="40"/>
    </row>
    <row r="29" spans="1:13" x14ac:dyDescent="0.35">
      <c r="A29" s="26"/>
      <c r="B29" s="38" t="str">
        <f>IF(A29="","",IFERROR(INDEX('2. Lịch 12 tháng'!$B$6:$B$20,MATCH(A29,'2. Lịch 12 tháng'!$A$6:$A$20,0)),""))</f>
        <v/>
      </c>
      <c r="C29" s="7" t="str">
        <f>IF(A29="","",IFERROR(INDEX('2. Lịch 12 tháng'!$C$6:$C$20,MATCH(A29,'2. Lịch 12 tháng'!$A$6:$A$20,0)),""))</f>
        <v/>
      </c>
      <c r="D29" s="26"/>
      <c r="E29" s="26"/>
      <c r="F29" s="39"/>
      <c r="G29" s="25"/>
      <c r="H29" s="27"/>
      <c r="I29" s="18" t="str">
        <f t="shared" si="0"/>
        <v/>
      </c>
      <c r="J29" s="25"/>
      <c r="K29" s="27"/>
      <c r="L29" s="18" t="str">
        <f t="shared" si="1"/>
        <v/>
      </c>
      <c r="M29" s="40"/>
    </row>
    <row r="30" spans="1:13" x14ac:dyDescent="0.35">
      <c r="A30" s="26"/>
      <c r="B30" s="38" t="str">
        <f>IF(A30="","",IFERROR(INDEX('2. Lịch 12 tháng'!$B$6:$B$20,MATCH(A30,'2. Lịch 12 tháng'!$A$6:$A$20,0)),""))</f>
        <v/>
      </c>
      <c r="C30" s="7" t="str">
        <f>IF(A30="","",IFERROR(INDEX('2. Lịch 12 tháng'!$C$6:$C$20,MATCH(A30,'2. Lịch 12 tháng'!$A$6:$A$20,0)),""))</f>
        <v/>
      </c>
      <c r="D30" s="26"/>
      <c r="E30" s="26"/>
      <c r="F30" s="39"/>
      <c r="G30" s="25"/>
      <c r="H30" s="27"/>
      <c r="I30" s="18" t="str">
        <f t="shared" si="0"/>
        <v/>
      </c>
      <c r="J30" s="25"/>
      <c r="K30" s="27"/>
      <c r="L30" s="18" t="str">
        <f t="shared" si="1"/>
        <v/>
      </c>
      <c r="M30" s="40"/>
    </row>
    <row r="31" spans="1:13" x14ac:dyDescent="0.35">
      <c r="A31" s="26"/>
      <c r="B31" s="38" t="str">
        <f>IF(A31="","",IFERROR(INDEX('2. Lịch 12 tháng'!$B$6:$B$20,MATCH(A31,'2. Lịch 12 tháng'!$A$6:$A$20,0)),""))</f>
        <v/>
      </c>
      <c r="C31" s="7" t="str">
        <f>IF(A31="","",IFERROR(INDEX('2. Lịch 12 tháng'!$C$6:$C$20,MATCH(A31,'2. Lịch 12 tháng'!$A$6:$A$20,0)),""))</f>
        <v/>
      </c>
      <c r="D31" s="26"/>
      <c r="E31" s="26"/>
      <c r="F31" s="39"/>
      <c r="G31" s="25"/>
      <c r="H31" s="27"/>
      <c r="I31" s="18" t="str">
        <f t="shared" si="0"/>
        <v/>
      </c>
      <c r="J31" s="25"/>
      <c r="K31" s="27"/>
      <c r="L31" s="18" t="str">
        <f t="shared" si="1"/>
        <v/>
      </c>
      <c r="M31" s="40"/>
    </row>
    <row r="32" spans="1:13" x14ac:dyDescent="0.35">
      <c r="A32" s="26"/>
      <c r="B32" s="38" t="str">
        <f>IF(A32="","",IFERROR(INDEX('2. Lịch 12 tháng'!$B$6:$B$20,MATCH(A32,'2. Lịch 12 tháng'!$A$6:$A$20,0)),""))</f>
        <v/>
      </c>
      <c r="C32" s="7" t="str">
        <f>IF(A32="","",IFERROR(INDEX('2. Lịch 12 tháng'!$C$6:$C$20,MATCH(A32,'2. Lịch 12 tháng'!$A$6:$A$20,0)),""))</f>
        <v/>
      </c>
      <c r="D32" s="26"/>
      <c r="E32" s="26"/>
      <c r="F32" s="39"/>
      <c r="G32" s="25"/>
      <c r="H32" s="27"/>
      <c r="I32" s="18" t="str">
        <f t="shared" si="0"/>
        <v/>
      </c>
      <c r="J32" s="25"/>
      <c r="K32" s="27"/>
      <c r="L32" s="18" t="str">
        <f t="shared" si="1"/>
        <v/>
      </c>
      <c r="M32" s="40"/>
    </row>
    <row r="33" spans="1:13" x14ac:dyDescent="0.35">
      <c r="A33" s="26"/>
      <c r="B33" s="38" t="str">
        <f>IF(A33="","",IFERROR(INDEX('2. Lịch 12 tháng'!$B$6:$B$20,MATCH(A33,'2. Lịch 12 tháng'!$A$6:$A$20,0)),""))</f>
        <v/>
      </c>
      <c r="C33" s="7" t="str">
        <f>IF(A33="","",IFERROR(INDEX('2. Lịch 12 tháng'!$C$6:$C$20,MATCH(A33,'2. Lịch 12 tháng'!$A$6:$A$20,0)),""))</f>
        <v/>
      </c>
      <c r="D33" s="26"/>
      <c r="E33" s="26"/>
      <c r="F33" s="39"/>
      <c r="G33" s="25"/>
      <c r="H33" s="27"/>
      <c r="I33" s="18" t="str">
        <f t="shared" si="0"/>
        <v/>
      </c>
      <c r="J33" s="25"/>
      <c r="K33" s="27"/>
      <c r="L33" s="18" t="str">
        <f t="shared" si="1"/>
        <v/>
      </c>
      <c r="M33" s="40"/>
    </row>
    <row r="34" spans="1:13" x14ac:dyDescent="0.35">
      <c r="A34" s="26"/>
      <c r="B34" s="38" t="str">
        <f>IF(A34="","",IFERROR(INDEX('2. Lịch 12 tháng'!$B$6:$B$20,MATCH(A34,'2. Lịch 12 tháng'!$A$6:$A$20,0)),""))</f>
        <v/>
      </c>
      <c r="C34" s="7" t="str">
        <f>IF(A34="","",IFERROR(INDEX('2. Lịch 12 tháng'!$C$6:$C$20,MATCH(A34,'2. Lịch 12 tháng'!$A$6:$A$20,0)),""))</f>
        <v/>
      </c>
      <c r="D34" s="26"/>
      <c r="E34" s="26"/>
      <c r="F34" s="39"/>
      <c r="G34" s="25"/>
      <c r="H34" s="27"/>
      <c r="I34" s="18" t="str">
        <f t="shared" si="0"/>
        <v/>
      </c>
      <c r="J34" s="25"/>
      <c r="K34" s="27"/>
      <c r="L34" s="18" t="str">
        <f t="shared" si="1"/>
        <v/>
      </c>
      <c r="M34" s="40"/>
    </row>
    <row r="35" spans="1:13" x14ac:dyDescent="0.35">
      <c r="A35" s="26"/>
      <c r="B35" s="38" t="str">
        <f>IF(A35="","",IFERROR(INDEX('2. Lịch 12 tháng'!$B$6:$B$20,MATCH(A35,'2. Lịch 12 tháng'!$A$6:$A$20,0)),""))</f>
        <v/>
      </c>
      <c r="C35" s="7" t="str">
        <f>IF(A35="","",IFERROR(INDEX('2. Lịch 12 tháng'!$C$6:$C$20,MATCH(A35,'2. Lịch 12 tháng'!$A$6:$A$20,0)),""))</f>
        <v/>
      </c>
      <c r="D35" s="26"/>
      <c r="E35" s="26"/>
      <c r="F35" s="39"/>
      <c r="G35" s="25"/>
      <c r="H35" s="27"/>
      <c r="I35" s="18" t="str">
        <f t="shared" si="0"/>
        <v/>
      </c>
      <c r="J35" s="25"/>
      <c r="K35" s="27"/>
      <c r="L35" s="18" t="str">
        <f t="shared" si="1"/>
        <v/>
      </c>
      <c r="M35" s="40"/>
    </row>
    <row r="36" spans="1:13" x14ac:dyDescent="0.35">
      <c r="A36" s="26"/>
      <c r="B36" s="38" t="str">
        <f>IF(A36="","",IFERROR(INDEX('2. Lịch 12 tháng'!$B$6:$B$20,MATCH(A36,'2. Lịch 12 tháng'!$A$6:$A$20,0)),""))</f>
        <v/>
      </c>
      <c r="C36" s="7" t="str">
        <f>IF(A36="","",IFERROR(INDEX('2. Lịch 12 tháng'!$C$6:$C$20,MATCH(A36,'2. Lịch 12 tháng'!$A$6:$A$20,0)),""))</f>
        <v/>
      </c>
      <c r="D36" s="26"/>
      <c r="E36" s="26"/>
      <c r="F36" s="39"/>
      <c r="G36" s="25"/>
      <c r="H36" s="27"/>
      <c r="I36" s="18" t="str">
        <f t="shared" si="0"/>
        <v/>
      </c>
      <c r="J36" s="25"/>
      <c r="K36" s="27"/>
      <c r="L36" s="18" t="str">
        <f t="shared" si="1"/>
        <v/>
      </c>
      <c r="M36" s="40"/>
    </row>
    <row r="37" spans="1:13" x14ac:dyDescent="0.35">
      <c r="A37" s="26"/>
      <c r="B37" s="38" t="str">
        <f>IF(A37="","",IFERROR(INDEX('2. Lịch 12 tháng'!$B$6:$B$20,MATCH(A37,'2. Lịch 12 tháng'!$A$6:$A$20,0)),""))</f>
        <v/>
      </c>
      <c r="C37" s="7" t="str">
        <f>IF(A37="","",IFERROR(INDEX('2. Lịch 12 tháng'!$C$6:$C$20,MATCH(A37,'2. Lịch 12 tháng'!$A$6:$A$20,0)),""))</f>
        <v/>
      </c>
      <c r="D37" s="26"/>
      <c r="E37" s="26"/>
      <c r="F37" s="39"/>
      <c r="G37" s="25"/>
      <c r="H37" s="27"/>
      <c r="I37" s="18" t="str">
        <f t="shared" si="0"/>
        <v/>
      </c>
      <c r="J37" s="25"/>
      <c r="K37" s="27"/>
      <c r="L37" s="18" t="str">
        <f t="shared" si="1"/>
        <v/>
      </c>
      <c r="M37" s="40"/>
    </row>
    <row r="38" spans="1:13" x14ac:dyDescent="0.35">
      <c r="A38" s="26"/>
      <c r="B38" s="38" t="str">
        <f>IF(A38="","",IFERROR(INDEX('2. Lịch 12 tháng'!$B$6:$B$20,MATCH(A38,'2. Lịch 12 tháng'!$A$6:$A$20,0)),""))</f>
        <v/>
      </c>
      <c r="C38" s="7" t="str">
        <f>IF(A38="","",IFERROR(INDEX('2. Lịch 12 tháng'!$C$6:$C$20,MATCH(A38,'2. Lịch 12 tháng'!$A$6:$A$20,0)),""))</f>
        <v/>
      </c>
      <c r="D38" s="26"/>
      <c r="E38" s="26"/>
      <c r="F38" s="39"/>
      <c r="G38" s="25"/>
      <c r="H38" s="27"/>
      <c r="I38" s="18" t="str">
        <f t="shared" ref="I38:I69" si="2">IF(OR(F38="",H38=""),"",F38*H38)</f>
        <v/>
      </c>
      <c r="J38" s="25"/>
      <c r="K38" s="27"/>
      <c r="L38" s="18" t="str">
        <f t="shared" ref="L38:L69" si="3">IF(OR(K38="",I38=""),"",K38-I38)</f>
        <v/>
      </c>
      <c r="M38" s="40"/>
    </row>
    <row r="39" spans="1:13" x14ac:dyDescent="0.35">
      <c r="A39" s="26"/>
      <c r="B39" s="38" t="str">
        <f>IF(A39="","",IFERROR(INDEX('2. Lịch 12 tháng'!$B$6:$B$20,MATCH(A39,'2. Lịch 12 tháng'!$A$6:$A$20,0)),""))</f>
        <v/>
      </c>
      <c r="C39" s="7" t="str">
        <f>IF(A39="","",IFERROR(INDEX('2. Lịch 12 tháng'!$C$6:$C$20,MATCH(A39,'2. Lịch 12 tháng'!$A$6:$A$20,0)),""))</f>
        <v/>
      </c>
      <c r="D39" s="26"/>
      <c r="E39" s="26"/>
      <c r="F39" s="39"/>
      <c r="G39" s="25"/>
      <c r="H39" s="27"/>
      <c r="I39" s="18" t="str">
        <f t="shared" si="2"/>
        <v/>
      </c>
      <c r="J39" s="25"/>
      <c r="K39" s="27"/>
      <c r="L39" s="18" t="str">
        <f t="shared" si="3"/>
        <v/>
      </c>
      <c r="M39" s="40"/>
    </row>
    <row r="40" spans="1:13" x14ac:dyDescent="0.35">
      <c r="A40" s="26"/>
      <c r="B40" s="38" t="str">
        <f>IF(A40="","",IFERROR(INDEX('2. Lịch 12 tháng'!$B$6:$B$20,MATCH(A40,'2. Lịch 12 tháng'!$A$6:$A$20,0)),""))</f>
        <v/>
      </c>
      <c r="C40" s="7" t="str">
        <f>IF(A40="","",IFERROR(INDEX('2. Lịch 12 tháng'!$C$6:$C$20,MATCH(A40,'2. Lịch 12 tháng'!$A$6:$A$20,0)),""))</f>
        <v/>
      </c>
      <c r="D40" s="26"/>
      <c r="E40" s="26"/>
      <c r="F40" s="39"/>
      <c r="G40" s="25"/>
      <c r="H40" s="27"/>
      <c r="I40" s="18" t="str">
        <f t="shared" si="2"/>
        <v/>
      </c>
      <c r="J40" s="25"/>
      <c r="K40" s="27"/>
      <c r="L40" s="18" t="str">
        <f t="shared" si="3"/>
        <v/>
      </c>
      <c r="M40" s="40"/>
    </row>
    <row r="41" spans="1:13" x14ac:dyDescent="0.35">
      <c r="A41" s="26"/>
      <c r="B41" s="38" t="str">
        <f>IF(A41="","",IFERROR(INDEX('2. Lịch 12 tháng'!$B$6:$B$20,MATCH(A41,'2. Lịch 12 tháng'!$A$6:$A$20,0)),""))</f>
        <v/>
      </c>
      <c r="C41" s="7" t="str">
        <f>IF(A41="","",IFERROR(INDEX('2. Lịch 12 tháng'!$C$6:$C$20,MATCH(A41,'2. Lịch 12 tháng'!$A$6:$A$20,0)),""))</f>
        <v/>
      </c>
      <c r="D41" s="26"/>
      <c r="E41" s="26"/>
      <c r="F41" s="39"/>
      <c r="G41" s="25"/>
      <c r="H41" s="27"/>
      <c r="I41" s="18" t="str">
        <f t="shared" si="2"/>
        <v/>
      </c>
      <c r="J41" s="25"/>
      <c r="K41" s="27"/>
      <c r="L41" s="18" t="str">
        <f t="shared" si="3"/>
        <v/>
      </c>
      <c r="M41" s="40"/>
    </row>
    <row r="42" spans="1:13" x14ac:dyDescent="0.35">
      <c r="A42" s="26"/>
      <c r="B42" s="38" t="str">
        <f>IF(A42="","",IFERROR(INDEX('2. Lịch 12 tháng'!$B$6:$B$20,MATCH(A42,'2. Lịch 12 tháng'!$A$6:$A$20,0)),""))</f>
        <v/>
      </c>
      <c r="C42" s="7" t="str">
        <f>IF(A42="","",IFERROR(INDEX('2. Lịch 12 tháng'!$C$6:$C$20,MATCH(A42,'2. Lịch 12 tháng'!$A$6:$A$20,0)),""))</f>
        <v/>
      </c>
      <c r="D42" s="26"/>
      <c r="E42" s="26"/>
      <c r="F42" s="39"/>
      <c r="G42" s="25"/>
      <c r="H42" s="27"/>
      <c r="I42" s="18" t="str">
        <f t="shared" si="2"/>
        <v/>
      </c>
      <c r="J42" s="25"/>
      <c r="K42" s="27"/>
      <c r="L42" s="18" t="str">
        <f t="shared" si="3"/>
        <v/>
      </c>
      <c r="M42" s="40"/>
    </row>
    <row r="43" spans="1:13" x14ac:dyDescent="0.35">
      <c r="A43" s="26"/>
      <c r="B43" s="38" t="str">
        <f>IF(A43="","",IFERROR(INDEX('2. Lịch 12 tháng'!$B$6:$B$20,MATCH(A43,'2. Lịch 12 tháng'!$A$6:$A$20,0)),""))</f>
        <v/>
      </c>
      <c r="C43" s="7" t="str">
        <f>IF(A43="","",IFERROR(INDEX('2. Lịch 12 tháng'!$C$6:$C$20,MATCH(A43,'2. Lịch 12 tháng'!$A$6:$A$20,0)),""))</f>
        <v/>
      </c>
      <c r="D43" s="26"/>
      <c r="E43" s="26"/>
      <c r="F43" s="39"/>
      <c r="G43" s="25"/>
      <c r="H43" s="27"/>
      <c r="I43" s="18" t="str">
        <f t="shared" si="2"/>
        <v/>
      </c>
      <c r="J43" s="25"/>
      <c r="K43" s="27"/>
      <c r="L43" s="18" t="str">
        <f t="shared" si="3"/>
        <v/>
      </c>
      <c r="M43" s="40"/>
    </row>
    <row r="44" spans="1:13" x14ac:dyDescent="0.35">
      <c r="A44" s="26"/>
      <c r="B44" s="38" t="str">
        <f>IF(A44="","",IFERROR(INDEX('2. Lịch 12 tháng'!$B$6:$B$20,MATCH(A44,'2. Lịch 12 tháng'!$A$6:$A$20,0)),""))</f>
        <v/>
      </c>
      <c r="C44" s="7" t="str">
        <f>IF(A44="","",IFERROR(INDEX('2. Lịch 12 tháng'!$C$6:$C$20,MATCH(A44,'2. Lịch 12 tháng'!$A$6:$A$20,0)),""))</f>
        <v/>
      </c>
      <c r="D44" s="26"/>
      <c r="E44" s="26"/>
      <c r="F44" s="39"/>
      <c r="G44" s="25"/>
      <c r="H44" s="27"/>
      <c r="I44" s="18" t="str">
        <f t="shared" si="2"/>
        <v/>
      </c>
      <c r="J44" s="25"/>
      <c r="K44" s="27"/>
      <c r="L44" s="18" t="str">
        <f t="shared" si="3"/>
        <v/>
      </c>
      <c r="M44" s="40"/>
    </row>
    <row r="45" spans="1:13" x14ac:dyDescent="0.35">
      <c r="A45" s="26"/>
      <c r="B45" s="38" t="str">
        <f>IF(A45="","",IFERROR(INDEX('2. Lịch 12 tháng'!$B$6:$B$20,MATCH(A45,'2. Lịch 12 tháng'!$A$6:$A$20,0)),""))</f>
        <v/>
      </c>
      <c r="C45" s="7" t="str">
        <f>IF(A45="","",IFERROR(INDEX('2. Lịch 12 tháng'!$C$6:$C$20,MATCH(A45,'2. Lịch 12 tháng'!$A$6:$A$20,0)),""))</f>
        <v/>
      </c>
      <c r="D45" s="26"/>
      <c r="E45" s="26"/>
      <c r="F45" s="39"/>
      <c r="G45" s="25"/>
      <c r="H45" s="27"/>
      <c r="I45" s="18" t="str">
        <f t="shared" si="2"/>
        <v/>
      </c>
      <c r="J45" s="25"/>
      <c r="K45" s="27"/>
      <c r="L45" s="18" t="str">
        <f t="shared" si="3"/>
        <v/>
      </c>
      <c r="M45" s="40"/>
    </row>
    <row r="46" spans="1:13" x14ac:dyDescent="0.35">
      <c r="A46" s="26"/>
      <c r="B46" s="38" t="str">
        <f>IF(A46="","",IFERROR(INDEX('2. Lịch 12 tháng'!$B$6:$B$20,MATCH(A46,'2. Lịch 12 tháng'!$A$6:$A$20,0)),""))</f>
        <v/>
      </c>
      <c r="C46" s="7" t="str">
        <f>IF(A46="","",IFERROR(INDEX('2. Lịch 12 tháng'!$C$6:$C$20,MATCH(A46,'2. Lịch 12 tháng'!$A$6:$A$20,0)),""))</f>
        <v/>
      </c>
      <c r="D46" s="26"/>
      <c r="E46" s="26"/>
      <c r="F46" s="39"/>
      <c r="G46" s="25"/>
      <c r="H46" s="27"/>
      <c r="I46" s="18" t="str">
        <f t="shared" si="2"/>
        <v/>
      </c>
      <c r="J46" s="25"/>
      <c r="K46" s="27"/>
      <c r="L46" s="18" t="str">
        <f t="shared" si="3"/>
        <v/>
      </c>
      <c r="M46" s="40"/>
    </row>
    <row r="47" spans="1:13" x14ac:dyDescent="0.35">
      <c r="A47" s="26"/>
      <c r="B47" s="38" t="str">
        <f>IF(A47="","",IFERROR(INDEX('2. Lịch 12 tháng'!$B$6:$B$20,MATCH(A47,'2. Lịch 12 tháng'!$A$6:$A$20,0)),""))</f>
        <v/>
      </c>
      <c r="C47" s="7" t="str">
        <f>IF(A47="","",IFERROR(INDEX('2. Lịch 12 tháng'!$C$6:$C$20,MATCH(A47,'2. Lịch 12 tháng'!$A$6:$A$20,0)),""))</f>
        <v/>
      </c>
      <c r="D47" s="26"/>
      <c r="E47" s="26"/>
      <c r="F47" s="39"/>
      <c r="G47" s="25"/>
      <c r="H47" s="27"/>
      <c r="I47" s="18" t="str">
        <f t="shared" si="2"/>
        <v/>
      </c>
      <c r="J47" s="25"/>
      <c r="K47" s="27"/>
      <c r="L47" s="18" t="str">
        <f t="shared" si="3"/>
        <v/>
      </c>
      <c r="M47" s="40"/>
    </row>
    <row r="48" spans="1:13" x14ac:dyDescent="0.35">
      <c r="A48" s="26"/>
      <c r="B48" s="38" t="str">
        <f>IF(A48="","",IFERROR(INDEX('2. Lịch 12 tháng'!$B$6:$B$20,MATCH(A48,'2. Lịch 12 tháng'!$A$6:$A$20,0)),""))</f>
        <v/>
      </c>
      <c r="C48" s="7" t="str">
        <f>IF(A48="","",IFERROR(INDEX('2. Lịch 12 tháng'!$C$6:$C$20,MATCH(A48,'2. Lịch 12 tháng'!$A$6:$A$20,0)),""))</f>
        <v/>
      </c>
      <c r="D48" s="26"/>
      <c r="E48" s="26"/>
      <c r="F48" s="39"/>
      <c r="G48" s="25"/>
      <c r="H48" s="27"/>
      <c r="I48" s="18" t="str">
        <f t="shared" si="2"/>
        <v/>
      </c>
      <c r="J48" s="25"/>
      <c r="K48" s="27"/>
      <c r="L48" s="18" t="str">
        <f t="shared" si="3"/>
        <v/>
      </c>
      <c r="M48" s="40"/>
    </row>
    <row r="49" spans="1:13" x14ac:dyDescent="0.35">
      <c r="A49" s="26"/>
      <c r="B49" s="38" t="str">
        <f>IF(A49="","",IFERROR(INDEX('2. Lịch 12 tháng'!$B$6:$B$20,MATCH(A49,'2. Lịch 12 tháng'!$A$6:$A$20,0)),""))</f>
        <v/>
      </c>
      <c r="C49" s="7" t="str">
        <f>IF(A49="","",IFERROR(INDEX('2. Lịch 12 tháng'!$C$6:$C$20,MATCH(A49,'2. Lịch 12 tháng'!$A$6:$A$20,0)),""))</f>
        <v/>
      </c>
      <c r="D49" s="26"/>
      <c r="E49" s="26"/>
      <c r="F49" s="39"/>
      <c r="G49" s="25"/>
      <c r="H49" s="27"/>
      <c r="I49" s="18" t="str">
        <f t="shared" si="2"/>
        <v/>
      </c>
      <c r="J49" s="25"/>
      <c r="K49" s="27"/>
      <c r="L49" s="18" t="str">
        <f t="shared" si="3"/>
        <v/>
      </c>
      <c r="M49" s="40"/>
    </row>
    <row r="50" spans="1:13" x14ac:dyDescent="0.35">
      <c r="A50" s="26"/>
      <c r="B50" s="38" t="str">
        <f>IF(A50="","",IFERROR(INDEX('2. Lịch 12 tháng'!$B$6:$B$20,MATCH(A50,'2. Lịch 12 tháng'!$A$6:$A$20,0)),""))</f>
        <v/>
      </c>
      <c r="C50" s="7" t="str">
        <f>IF(A50="","",IFERROR(INDEX('2. Lịch 12 tháng'!$C$6:$C$20,MATCH(A50,'2. Lịch 12 tháng'!$A$6:$A$20,0)),""))</f>
        <v/>
      </c>
      <c r="D50" s="26"/>
      <c r="E50" s="26"/>
      <c r="F50" s="39"/>
      <c r="G50" s="25"/>
      <c r="H50" s="27"/>
      <c r="I50" s="18" t="str">
        <f t="shared" si="2"/>
        <v/>
      </c>
      <c r="J50" s="25"/>
      <c r="K50" s="27"/>
      <c r="L50" s="18" t="str">
        <f t="shared" si="3"/>
        <v/>
      </c>
      <c r="M50" s="40"/>
    </row>
    <row r="51" spans="1:13" x14ac:dyDescent="0.35">
      <c r="A51" s="26"/>
      <c r="B51" s="38" t="str">
        <f>IF(A51="","",IFERROR(INDEX('2. Lịch 12 tháng'!$B$6:$B$20,MATCH(A51,'2. Lịch 12 tháng'!$A$6:$A$20,0)),""))</f>
        <v/>
      </c>
      <c r="C51" s="7" t="str">
        <f>IF(A51="","",IFERROR(INDEX('2. Lịch 12 tháng'!$C$6:$C$20,MATCH(A51,'2. Lịch 12 tháng'!$A$6:$A$20,0)),""))</f>
        <v/>
      </c>
      <c r="D51" s="26"/>
      <c r="E51" s="26"/>
      <c r="F51" s="39"/>
      <c r="G51" s="25"/>
      <c r="H51" s="27"/>
      <c r="I51" s="18" t="str">
        <f t="shared" si="2"/>
        <v/>
      </c>
      <c r="J51" s="25"/>
      <c r="K51" s="27"/>
      <c r="L51" s="18" t="str">
        <f t="shared" si="3"/>
        <v/>
      </c>
      <c r="M51" s="40"/>
    </row>
    <row r="52" spans="1:13" x14ac:dyDescent="0.35">
      <c r="A52" s="26"/>
      <c r="B52" s="38" t="str">
        <f>IF(A52="","",IFERROR(INDEX('2. Lịch 12 tháng'!$B$6:$B$20,MATCH(A52,'2. Lịch 12 tháng'!$A$6:$A$20,0)),""))</f>
        <v/>
      </c>
      <c r="C52" s="7" t="str">
        <f>IF(A52="","",IFERROR(INDEX('2. Lịch 12 tháng'!$C$6:$C$20,MATCH(A52,'2. Lịch 12 tháng'!$A$6:$A$20,0)),""))</f>
        <v/>
      </c>
      <c r="D52" s="26"/>
      <c r="E52" s="26"/>
      <c r="F52" s="39"/>
      <c r="G52" s="25"/>
      <c r="H52" s="27"/>
      <c r="I52" s="18" t="str">
        <f t="shared" si="2"/>
        <v/>
      </c>
      <c r="J52" s="25"/>
      <c r="K52" s="27"/>
      <c r="L52" s="18" t="str">
        <f t="shared" si="3"/>
        <v/>
      </c>
      <c r="M52" s="40"/>
    </row>
    <row r="53" spans="1:13" x14ac:dyDescent="0.35">
      <c r="A53" s="26"/>
      <c r="B53" s="38" t="str">
        <f>IF(A53="","",IFERROR(INDEX('2. Lịch 12 tháng'!$B$6:$B$20,MATCH(A53,'2. Lịch 12 tháng'!$A$6:$A$20,0)),""))</f>
        <v/>
      </c>
      <c r="C53" s="7" t="str">
        <f>IF(A53="","",IFERROR(INDEX('2. Lịch 12 tháng'!$C$6:$C$20,MATCH(A53,'2. Lịch 12 tháng'!$A$6:$A$20,0)),""))</f>
        <v/>
      </c>
      <c r="D53" s="26"/>
      <c r="E53" s="26"/>
      <c r="F53" s="39"/>
      <c r="G53" s="25"/>
      <c r="H53" s="27"/>
      <c r="I53" s="18" t="str">
        <f t="shared" si="2"/>
        <v/>
      </c>
      <c r="J53" s="25"/>
      <c r="K53" s="27"/>
      <c r="L53" s="18" t="str">
        <f t="shared" si="3"/>
        <v/>
      </c>
      <c r="M53" s="40"/>
    </row>
    <row r="54" spans="1:13" x14ac:dyDescent="0.35">
      <c r="A54" s="26"/>
      <c r="B54" s="38" t="str">
        <f>IF(A54="","",IFERROR(INDEX('2. Lịch 12 tháng'!$B$6:$B$20,MATCH(A54,'2. Lịch 12 tháng'!$A$6:$A$20,0)),""))</f>
        <v/>
      </c>
      <c r="C54" s="7" t="str">
        <f>IF(A54="","",IFERROR(INDEX('2. Lịch 12 tháng'!$C$6:$C$20,MATCH(A54,'2. Lịch 12 tháng'!$A$6:$A$20,0)),""))</f>
        <v/>
      </c>
      <c r="D54" s="26"/>
      <c r="E54" s="26"/>
      <c r="F54" s="39"/>
      <c r="G54" s="25"/>
      <c r="H54" s="27"/>
      <c r="I54" s="18" t="str">
        <f t="shared" si="2"/>
        <v/>
      </c>
      <c r="J54" s="25"/>
      <c r="K54" s="27"/>
      <c r="L54" s="18" t="str">
        <f t="shared" si="3"/>
        <v/>
      </c>
      <c r="M54" s="40"/>
    </row>
    <row r="55" spans="1:13" x14ac:dyDescent="0.35">
      <c r="A55" s="26"/>
      <c r="B55" s="38" t="str">
        <f>IF(A55="","",IFERROR(INDEX('2. Lịch 12 tháng'!$B$6:$B$20,MATCH(A55,'2. Lịch 12 tháng'!$A$6:$A$20,0)),""))</f>
        <v/>
      </c>
      <c r="C55" s="7" t="str">
        <f>IF(A55="","",IFERROR(INDEX('2. Lịch 12 tháng'!$C$6:$C$20,MATCH(A55,'2. Lịch 12 tháng'!$A$6:$A$20,0)),""))</f>
        <v/>
      </c>
      <c r="D55" s="26"/>
      <c r="E55" s="26"/>
      <c r="F55" s="39"/>
      <c r="G55" s="25"/>
      <c r="H55" s="27"/>
      <c r="I55" s="18" t="str">
        <f t="shared" si="2"/>
        <v/>
      </c>
      <c r="J55" s="25"/>
      <c r="K55" s="27"/>
      <c r="L55" s="18" t="str">
        <f t="shared" si="3"/>
        <v/>
      </c>
      <c r="M55" s="40"/>
    </row>
    <row r="56" spans="1:13" x14ac:dyDescent="0.35">
      <c r="A56" s="26"/>
      <c r="B56" s="38" t="str">
        <f>IF(A56="","",IFERROR(INDEX('2. Lịch 12 tháng'!$B$6:$B$20,MATCH(A56,'2. Lịch 12 tháng'!$A$6:$A$20,0)),""))</f>
        <v/>
      </c>
      <c r="C56" s="7" t="str">
        <f>IF(A56="","",IFERROR(INDEX('2. Lịch 12 tháng'!$C$6:$C$20,MATCH(A56,'2. Lịch 12 tháng'!$A$6:$A$20,0)),""))</f>
        <v/>
      </c>
      <c r="D56" s="26"/>
      <c r="E56" s="26"/>
      <c r="F56" s="39"/>
      <c r="G56" s="25"/>
      <c r="H56" s="27"/>
      <c r="I56" s="18" t="str">
        <f t="shared" si="2"/>
        <v/>
      </c>
      <c r="J56" s="25"/>
      <c r="K56" s="27"/>
      <c r="L56" s="18" t="str">
        <f t="shared" si="3"/>
        <v/>
      </c>
      <c r="M56" s="40"/>
    </row>
    <row r="57" spans="1:13" x14ac:dyDescent="0.35">
      <c r="A57" s="26"/>
      <c r="B57" s="38" t="str">
        <f>IF(A57="","",IFERROR(INDEX('2. Lịch 12 tháng'!$B$6:$B$20,MATCH(A57,'2. Lịch 12 tháng'!$A$6:$A$20,0)),""))</f>
        <v/>
      </c>
      <c r="C57" s="7" t="str">
        <f>IF(A57="","",IFERROR(INDEX('2. Lịch 12 tháng'!$C$6:$C$20,MATCH(A57,'2. Lịch 12 tháng'!$A$6:$A$20,0)),""))</f>
        <v/>
      </c>
      <c r="D57" s="26"/>
      <c r="E57" s="26"/>
      <c r="F57" s="39"/>
      <c r="G57" s="25"/>
      <c r="H57" s="27"/>
      <c r="I57" s="18" t="str">
        <f t="shared" si="2"/>
        <v/>
      </c>
      <c r="J57" s="25"/>
      <c r="K57" s="27"/>
      <c r="L57" s="18" t="str">
        <f t="shared" si="3"/>
        <v/>
      </c>
      <c r="M57" s="40"/>
    </row>
    <row r="58" spans="1:13" x14ac:dyDescent="0.35">
      <c r="A58" s="26"/>
      <c r="B58" s="38" t="str">
        <f>IF(A58="","",IFERROR(INDEX('2. Lịch 12 tháng'!$B$6:$B$20,MATCH(A58,'2. Lịch 12 tháng'!$A$6:$A$20,0)),""))</f>
        <v/>
      </c>
      <c r="C58" s="7" t="str">
        <f>IF(A58="","",IFERROR(INDEX('2. Lịch 12 tháng'!$C$6:$C$20,MATCH(A58,'2. Lịch 12 tháng'!$A$6:$A$20,0)),""))</f>
        <v/>
      </c>
      <c r="D58" s="26"/>
      <c r="E58" s="26"/>
      <c r="F58" s="39"/>
      <c r="G58" s="25"/>
      <c r="H58" s="27"/>
      <c r="I58" s="18" t="str">
        <f t="shared" si="2"/>
        <v/>
      </c>
      <c r="J58" s="25"/>
      <c r="K58" s="27"/>
      <c r="L58" s="18" t="str">
        <f t="shared" si="3"/>
        <v/>
      </c>
      <c r="M58" s="40"/>
    </row>
    <row r="59" spans="1:13" x14ac:dyDescent="0.35">
      <c r="A59" s="26"/>
      <c r="B59" s="38" t="str">
        <f>IF(A59="","",IFERROR(INDEX('2. Lịch 12 tháng'!$B$6:$B$20,MATCH(A59,'2. Lịch 12 tháng'!$A$6:$A$20,0)),""))</f>
        <v/>
      </c>
      <c r="C59" s="7" t="str">
        <f>IF(A59="","",IFERROR(INDEX('2. Lịch 12 tháng'!$C$6:$C$20,MATCH(A59,'2. Lịch 12 tháng'!$A$6:$A$20,0)),""))</f>
        <v/>
      </c>
      <c r="D59" s="26"/>
      <c r="E59" s="26"/>
      <c r="F59" s="39"/>
      <c r="G59" s="25"/>
      <c r="H59" s="27"/>
      <c r="I59" s="18" t="str">
        <f t="shared" si="2"/>
        <v/>
      </c>
      <c r="J59" s="25"/>
      <c r="K59" s="27"/>
      <c r="L59" s="18" t="str">
        <f t="shared" si="3"/>
        <v/>
      </c>
      <c r="M59" s="40"/>
    </row>
    <row r="60" spans="1:13" x14ac:dyDescent="0.35">
      <c r="A60" s="26"/>
      <c r="B60" s="38" t="str">
        <f>IF(A60="","",IFERROR(INDEX('2. Lịch 12 tháng'!$B$6:$B$20,MATCH(A60,'2. Lịch 12 tháng'!$A$6:$A$20,0)),""))</f>
        <v/>
      </c>
      <c r="C60" s="7" t="str">
        <f>IF(A60="","",IFERROR(INDEX('2. Lịch 12 tháng'!$C$6:$C$20,MATCH(A60,'2. Lịch 12 tháng'!$A$6:$A$20,0)),""))</f>
        <v/>
      </c>
      <c r="D60" s="26"/>
      <c r="E60" s="26"/>
      <c r="F60" s="39"/>
      <c r="G60" s="25"/>
      <c r="H60" s="27"/>
      <c r="I60" s="18" t="str">
        <f t="shared" si="2"/>
        <v/>
      </c>
      <c r="J60" s="25"/>
      <c r="K60" s="27"/>
      <c r="L60" s="18" t="str">
        <f t="shared" si="3"/>
        <v/>
      </c>
      <c r="M60" s="40"/>
    </row>
    <row r="61" spans="1:13" x14ac:dyDescent="0.35">
      <c r="A61" s="26"/>
      <c r="B61" s="38" t="str">
        <f>IF(A61="","",IFERROR(INDEX('2. Lịch 12 tháng'!$B$6:$B$20,MATCH(A61,'2. Lịch 12 tháng'!$A$6:$A$20,0)),""))</f>
        <v/>
      </c>
      <c r="C61" s="7" t="str">
        <f>IF(A61="","",IFERROR(INDEX('2. Lịch 12 tháng'!$C$6:$C$20,MATCH(A61,'2. Lịch 12 tháng'!$A$6:$A$20,0)),""))</f>
        <v/>
      </c>
      <c r="D61" s="26"/>
      <c r="E61" s="26"/>
      <c r="F61" s="39"/>
      <c r="G61" s="25"/>
      <c r="H61" s="27"/>
      <c r="I61" s="18" t="str">
        <f t="shared" si="2"/>
        <v/>
      </c>
      <c r="J61" s="25"/>
      <c r="K61" s="27"/>
      <c r="L61" s="18" t="str">
        <f t="shared" si="3"/>
        <v/>
      </c>
      <c r="M61" s="40"/>
    </row>
    <row r="62" spans="1:13" x14ac:dyDescent="0.35">
      <c r="A62" s="26"/>
      <c r="B62" s="38" t="str">
        <f>IF(A62="","",IFERROR(INDEX('2. Lịch 12 tháng'!$B$6:$B$20,MATCH(A62,'2. Lịch 12 tháng'!$A$6:$A$20,0)),""))</f>
        <v/>
      </c>
      <c r="C62" s="7" t="str">
        <f>IF(A62="","",IFERROR(INDEX('2. Lịch 12 tháng'!$C$6:$C$20,MATCH(A62,'2. Lịch 12 tháng'!$A$6:$A$20,0)),""))</f>
        <v/>
      </c>
      <c r="D62" s="26"/>
      <c r="E62" s="26"/>
      <c r="F62" s="39"/>
      <c r="G62" s="25"/>
      <c r="H62" s="27"/>
      <c r="I62" s="18" t="str">
        <f t="shared" si="2"/>
        <v/>
      </c>
      <c r="J62" s="25"/>
      <c r="K62" s="27"/>
      <c r="L62" s="18" t="str">
        <f t="shared" si="3"/>
        <v/>
      </c>
      <c r="M62" s="40"/>
    </row>
    <row r="63" spans="1:13" x14ac:dyDescent="0.35">
      <c r="A63" s="26"/>
      <c r="B63" s="38" t="str">
        <f>IF(A63="","",IFERROR(INDEX('2. Lịch 12 tháng'!$B$6:$B$20,MATCH(A63,'2. Lịch 12 tháng'!$A$6:$A$20,0)),""))</f>
        <v/>
      </c>
      <c r="C63" s="7" t="str">
        <f>IF(A63="","",IFERROR(INDEX('2. Lịch 12 tháng'!$C$6:$C$20,MATCH(A63,'2. Lịch 12 tháng'!$A$6:$A$20,0)),""))</f>
        <v/>
      </c>
      <c r="D63" s="26"/>
      <c r="E63" s="26"/>
      <c r="F63" s="39"/>
      <c r="G63" s="25"/>
      <c r="H63" s="27"/>
      <c r="I63" s="18" t="str">
        <f t="shared" si="2"/>
        <v/>
      </c>
      <c r="J63" s="25"/>
      <c r="K63" s="27"/>
      <c r="L63" s="18" t="str">
        <f t="shared" si="3"/>
        <v/>
      </c>
      <c r="M63" s="40"/>
    </row>
    <row r="64" spans="1:13" x14ac:dyDescent="0.35">
      <c r="A64" s="26"/>
      <c r="B64" s="38" t="str">
        <f>IF(A64="","",IFERROR(INDEX('2. Lịch 12 tháng'!$B$6:$B$20,MATCH(A64,'2. Lịch 12 tháng'!$A$6:$A$20,0)),""))</f>
        <v/>
      </c>
      <c r="C64" s="7" t="str">
        <f>IF(A64="","",IFERROR(INDEX('2. Lịch 12 tháng'!$C$6:$C$20,MATCH(A64,'2. Lịch 12 tháng'!$A$6:$A$20,0)),""))</f>
        <v/>
      </c>
      <c r="D64" s="26"/>
      <c r="E64" s="26"/>
      <c r="F64" s="39"/>
      <c r="G64" s="25"/>
      <c r="H64" s="27"/>
      <c r="I64" s="18" t="str">
        <f t="shared" si="2"/>
        <v/>
      </c>
      <c r="J64" s="25"/>
      <c r="K64" s="27"/>
      <c r="L64" s="18" t="str">
        <f t="shared" si="3"/>
        <v/>
      </c>
      <c r="M64" s="40"/>
    </row>
    <row r="65" spans="1:13" x14ac:dyDescent="0.35">
      <c r="A65" s="26"/>
      <c r="B65" s="38" t="str">
        <f>IF(A65="","",IFERROR(INDEX('2. Lịch 12 tháng'!$B$6:$B$20,MATCH(A65,'2. Lịch 12 tháng'!$A$6:$A$20,0)),""))</f>
        <v/>
      </c>
      <c r="C65" s="7" t="str">
        <f>IF(A65="","",IFERROR(INDEX('2. Lịch 12 tháng'!$C$6:$C$20,MATCH(A65,'2. Lịch 12 tháng'!$A$6:$A$20,0)),""))</f>
        <v/>
      </c>
      <c r="D65" s="26"/>
      <c r="E65" s="26"/>
      <c r="F65" s="39"/>
      <c r="G65" s="25"/>
      <c r="H65" s="27"/>
      <c r="I65" s="18" t="str">
        <f t="shared" si="2"/>
        <v/>
      </c>
      <c r="J65" s="25"/>
      <c r="K65" s="27"/>
      <c r="L65" s="18" t="str">
        <f t="shared" si="3"/>
        <v/>
      </c>
      <c r="M65" s="40"/>
    </row>
    <row r="66" spans="1:13" x14ac:dyDescent="0.35">
      <c r="A66" s="26"/>
      <c r="B66" s="38" t="str">
        <f>IF(A66="","",IFERROR(INDEX('2. Lịch 12 tháng'!$B$6:$B$20,MATCH(A66,'2. Lịch 12 tháng'!$A$6:$A$20,0)),""))</f>
        <v/>
      </c>
      <c r="C66" s="7" t="str">
        <f>IF(A66="","",IFERROR(INDEX('2. Lịch 12 tháng'!$C$6:$C$20,MATCH(A66,'2. Lịch 12 tháng'!$A$6:$A$20,0)),""))</f>
        <v/>
      </c>
      <c r="D66" s="26"/>
      <c r="E66" s="26"/>
      <c r="F66" s="39"/>
      <c r="G66" s="25"/>
      <c r="H66" s="27"/>
      <c r="I66" s="18" t="str">
        <f t="shared" si="2"/>
        <v/>
      </c>
      <c r="J66" s="25"/>
      <c r="K66" s="27"/>
      <c r="L66" s="18" t="str">
        <f t="shared" si="3"/>
        <v/>
      </c>
      <c r="M66" s="40"/>
    </row>
    <row r="67" spans="1:13" x14ac:dyDescent="0.35">
      <c r="A67" s="26"/>
      <c r="B67" s="38" t="str">
        <f>IF(A67="","",IFERROR(INDEX('2. Lịch 12 tháng'!$B$6:$B$20,MATCH(A67,'2. Lịch 12 tháng'!$A$6:$A$20,0)),""))</f>
        <v/>
      </c>
      <c r="C67" s="7" t="str">
        <f>IF(A67="","",IFERROR(INDEX('2. Lịch 12 tháng'!$C$6:$C$20,MATCH(A67,'2. Lịch 12 tháng'!$A$6:$A$20,0)),""))</f>
        <v/>
      </c>
      <c r="D67" s="26"/>
      <c r="E67" s="26"/>
      <c r="F67" s="39"/>
      <c r="G67" s="25"/>
      <c r="H67" s="27"/>
      <c r="I67" s="18" t="str">
        <f t="shared" si="2"/>
        <v/>
      </c>
      <c r="J67" s="25"/>
      <c r="K67" s="27"/>
      <c r="L67" s="18" t="str">
        <f t="shared" si="3"/>
        <v/>
      </c>
      <c r="M67" s="40"/>
    </row>
    <row r="68" spans="1:13" x14ac:dyDescent="0.35">
      <c r="A68" s="26"/>
      <c r="B68" s="38" t="str">
        <f>IF(A68="","",IFERROR(INDEX('2. Lịch 12 tháng'!$B$6:$B$20,MATCH(A68,'2. Lịch 12 tháng'!$A$6:$A$20,0)),""))</f>
        <v/>
      </c>
      <c r="C68" s="7" t="str">
        <f>IF(A68="","",IFERROR(INDEX('2. Lịch 12 tháng'!$C$6:$C$20,MATCH(A68,'2. Lịch 12 tháng'!$A$6:$A$20,0)),""))</f>
        <v/>
      </c>
      <c r="D68" s="26"/>
      <c r="E68" s="26"/>
      <c r="F68" s="39"/>
      <c r="G68" s="25"/>
      <c r="H68" s="27"/>
      <c r="I68" s="18" t="str">
        <f t="shared" si="2"/>
        <v/>
      </c>
      <c r="J68" s="25"/>
      <c r="K68" s="27"/>
      <c r="L68" s="18" t="str">
        <f t="shared" si="3"/>
        <v/>
      </c>
      <c r="M68" s="40"/>
    </row>
    <row r="69" spans="1:13" x14ac:dyDescent="0.35">
      <c r="A69" s="26"/>
      <c r="B69" s="38" t="str">
        <f>IF(A69="","",IFERROR(INDEX('2. Lịch 12 tháng'!$B$6:$B$20,MATCH(A69,'2. Lịch 12 tháng'!$A$6:$A$20,0)),""))</f>
        <v/>
      </c>
      <c r="C69" s="7" t="str">
        <f>IF(A69="","",IFERROR(INDEX('2. Lịch 12 tháng'!$C$6:$C$20,MATCH(A69,'2. Lịch 12 tháng'!$A$6:$A$20,0)),""))</f>
        <v/>
      </c>
      <c r="D69" s="26"/>
      <c r="E69" s="26"/>
      <c r="F69" s="39"/>
      <c r="G69" s="25"/>
      <c r="H69" s="27"/>
      <c r="I69" s="18" t="str">
        <f t="shared" si="2"/>
        <v/>
      </c>
      <c r="J69" s="25"/>
      <c r="K69" s="27"/>
      <c r="L69" s="18" t="str">
        <f t="shared" si="3"/>
        <v/>
      </c>
      <c r="M69" s="40"/>
    </row>
    <row r="70" spans="1:13" x14ac:dyDescent="0.35">
      <c r="A70" s="26"/>
      <c r="B70" s="38" t="str">
        <f>IF(A70="","",IFERROR(INDEX('2. Lịch 12 tháng'!$B$6:$B$20,MATCH(A70,'2. Lịch 12 tháng'!$A$6:$A$20,0)),""))</f>
        <v/>
      </c>
      <c r="C70" s="7" t="str">
        <f>IF(A70="","",IFERROR(INDEX('2. Lịch 12 tháng'!$C$6:$C$20,MATCH(A70,'2. Lịch 12 tháng'!$A$6:$A$20,0)),""))</f>
        <v/>
      </c>
      <c r="D70" s="26"/>
      <c r="E70" s="26"/>
      <c r="F70" s="39"/>
      <c r="G70" s="25"/>
      <c r="H70" s="27"/>
      <c r="I70" s="18" t="str">
        <f t="shared" ref="I70:I101" si="4">IF(OR(F70="",H70=""),"",F70*H70)</f>
        <v/>
      </c>
      <c r="J70" s="25"/>
      <c r="K70" s="27"/>
      <c r="L70" s="18" t="str">
        <f t="shared" ref="L70:L101" si="5">IF(OR(K70="",I70=""),"",K70-I70)</f>
        <v/>
      </c>
      <c r="M70" s="40"/>
    </row>
    <row r="71" spans="1:13" x14ac:dyDescent="0.35">
      <c r="A71" s="26"/>
      <c r="B71" s="38" t="str">
        <f>IF(A71="","",IFERROR(INDEX('2. Lịch 12 tháng'!$B$6:$B$20,MATCH(A71,'2. Lịch 12 tháng'!$A$6:$A$20,0)),""))</f>
        <v/>
      </c>
      <c r="C71" s="7" t="str">
        <f>IF(A71="","",IFERROR(INDEX('2. Lịch 12 tháng'!$C$6:$C$20,MATCH(A71,'2. Lịch 12 tháng'!$A$6:$A$20,0)),""))</f>
        <v/>
      </c>
      <c r="D71" s="26"/>
      <c r="E71" s="26"/>
      <c r="F71" s="39"/>
      <c r="G71" s="25"/>
      <c r="H71" s="27"/>
      <c r="I71" s="18" t="str">
        <f t="shared" si="4"/>
        <v/>
      </c>
      <c r="J71" s="25"/>
      <c r="K71" s="27"/>
      <c r="L71" s="18" t="str">
        <f t="shared" si="5"/>
        <v/>
      </c>
      <c r="M71" s="40"/>
    </row>
    <row r="72" spans="1:13" x14ac:dyDescent="0.35">
      <c r="A72" s="26"/>
      <c r="B72" s="38" t="str">
        <f>IF(A72="","",IFERROR(INDEX('2. Lịch 12 tháng'!$B$6:$B$20,MATCH(A72,'2. Lịch 12 tháng'!$A$6:$A$20,0)),""))</f>
        <v/>
      </c>
      <c r="C72" s="7" t="str">
        <f>IF(A72="","",IFERROR(INDEX('2. Lịch 12 tháng'!$C$6:$C$20,MATCH(A72,'2. Lịch 12 tháng'!$A$6:$A$20,0)),""))</f>
        <v/>
      </c>
      <c r="D72" s="26"/>
      <c r="E72" s="26"/>
      <c r="F72" s="39"/>
      <c r="G72" s="25"/>
      <c r="H72" s="27"/>
      <c r="I72" s="18" t="str">
        <f t="shared" si="4"/>
        <v/>
      </c>
      <c r="J72" s="25"/>
      <c r="K72" s="27"/>
      <c r="L72" s="18" t="str">
        <f t="shared" si="5"/>
        <v/>
      </c>
      <c r="M72" s="40"/>
    </row>
    <row r="73" spans="1:13" x14ac:dyDescent="0.35">
      <c r="A73" s="26"/>
      <c r="B73" s="38" t="str">
        <f>IF(A73="","",IFERROR(INDEX('2. Lịch 12 tháng'!$B$6:$B$20,MATCH(A73,'2. Lịch 12 tháng'!$A$6:$A$20,0)),""))</f>
        <v/>
      </c>
      <c r="C73" s="7" t="str">
        <f>IF(A73="","",IFERROR(INDEX('2. Lịch 12 tháng'!$C$6:$C$20,MATCH(A73,'2. Lịch 12 tháng'!$A$6:$A$20,0)),""))</f>
        <v/>
      </c>
      <c r="D73" s="26"/>
      <c r="E73" s="26"/>
      <c r="F73" s="39"/>
      <c r="G73" s="25"/>
      <c r="H73" s="27"/>
      <c r="I73" s="18" t="str">
        <f t="shared" si="4"/>
        <v/>
      </c>
      <c r="J73" s="25"/>
      <c r="K73" s="27"/>
      <c r="L73" s="18" t="str">
        <f t="shared" si="5"/>
        <v/>
      </c>
      <c r="M73" s="40"/>
    </row>
    <row r="74" spans="1:13" x14ac:dyDescent="0.35">
      <c r="A74" s="26"/>
      <c r="B74" s="38" t="str">
        <f>IF(A74="","",IFERROR(INDEX('2. Lịch 12 tháng'!$B$6:$B$20,MATCH(A74,'2. Lịch 12 tháng'!$A$6:$A$20,0)),""))</f>
        <v/>
      </c>
      <c r="C74" s="7" t="str">
        <f>IF(A74="","",IFERROR(INDEX('2. Lịch 12 tháng'!$C$6:$C$20,MATCH(A74,'2. Lịch 12 tháng'!$A$6:$A$20,0)),""))</f>
        <v/>
      </c>
      <c r="D74" s="26"/>
      <c r="E74" s="26"/>
      <c r="F74" s="39"/>
      <c r="G74" s="25"/>
      <c r="H74" s="27"/>
      <c r="I74" s="18" t="str">
        <f t="shared" si="4"/>
        <v/>
      </c>
      <c r="J74" s="25"/>
      <c r="K74" s="27"/>
      <c r="L74" s="18" t="str">
        <f t="shared" si="5"/>
        <v/>
      </c>
      <c r="M74" s="40"/>
    </row>
    <row r="75" spans="1:13" x14ac:dyDescent="0.35">
      <c r="A75" s="26"/>
      <c r="B75" s="38" t="str">
        <f>IF(A75="","",IFERROR(INDEX('2. Lịch 12 tháng'!$B$6:$B$20,MATCH(A75,'2. Lịch 12 tháng'!$A$6:$A$20,0)),""))</f>
        <v/>
      </c>
      <c r="C75" s="7" t="str">
        <f>IF(A75="","",IFERROR(INDEX('2. Lịch 12 tháng'!$C$6:$C$20,MATCH(A75,'2. Lịch 12 tháng'!$A$6:$A$20,0)),""))</f>
        <v/>
      </c>
      <c r="D75" s="26"/>
      <c r="E75" s="26"/>
      <c r="F75" s="39"/>
      <c r="G75" s="25"/>
      <c r="H75" s="27"/>
      <c r="I75" s="18" t="str">
        <f t="shared" si="4"/>
        <v/>
      </c>
      <c r="J75" s="25"/>
      <c r="K75" s="27"/>
      <c r="L75" s="18" t="str">
        <f t="shared" si="5"/>
        <v/>
      </c>
      <c r="M75" s="40"/>
    </row>
    <row r="76" spans="1:13" x14ac:dyDescent="0.35">
      <c r="A76" s="26"/>
      <c r="B76" s="38" t="str">
        <f>IF(A76="","",IFERROR(INDEX('2. Lịch 12 tháng'!$B$6:$B$20,MATCH(A76,'2. Lịch 12 tháng'!$A$6:$A$20,0)),""))</f>
        <v/>
      </c>
      <c r="C76" s="7" t="str">
        <f>IF(A76="","",IFERROR(INDEX('2. Lịch 12 tháng'!$C$6:$C$20,MATCH(A76,'2. Lịch 12 tháng'!$A$6:$A$20,0)),""))</f>
        <v/>
      </c>
      <c r="D76" s="26"/>
      <c r="E76" s="26"/>
      <c r="F76" s="39"/>
      <c r="G76" s="25"/>
      <c r="H76" s="27"/>
      <c r="I76" s="18" t="str">
        <f t="shared" si="4"/>
        <v/>
      </c>
      <c r="J76" s="25"/>
      <c r="K76" s="27"/>
      <c r="L76" s="18" t="str">
        <f t="shared" si="5"/>
        <v/>
      </c>
      <c r="M76" s="40"/>
    </row>
    <row r="77" spans="1:13" x14ac:dyDescent="0.35">
      <c r="A77" s="26"/>
      <c r="B77" s="38" t="str">
        <f>IF(A77="","",IFERROR(INDEX('2. Lịch 12 tháng'!$B$6:$B$20,MATCH(A77,'2. Lịch 12 tháng'!$A$6:$A$20,0)),""))</f>
        <v/>
      </c>
      <c r="C77" s="7" t="str">
        <f>IF(A77="","",IFERROR(INDEX('2. Lịch 12 tháng'!$C$6:$C$20,MATCH(A77,'2. Lịch 12 tháng'!$A$6:$A$20,0)),""))</f>
        <v/>
      </c>
      <c r="D77" s="26"/>
      <c r="E77" s="26"/>
      <c r="F77" s="39"/>
      <c r="G77" s="25"/>
      <c r="H77" s="27"/>
      <c r="I77" s="18" t="str">
        <f t="shared" si="4"/>
        <v/>
      </c>
      <c r="J77" s="25"/>
      <c r="K77" s="27"/>
      <c r="L77" s="18" t="str">
        <f t="shared" si="5"/>
        <v/>
      </c>
      <c r="M77" s="40"/>
    </row>
    <row r="78" spans="1:13" x14ac:dyDescent="0.35">
      <c r="A78" s="26"/>
      <c r="B78" s="38" t="str">
        <f>IF(A78="","",IFERROR(INDEX('2. Lịch 12 tháng'!$B$6:$B$20,MATCH(A78,'2. Lịch 12 tháng'!$A$6:$A$20,0)),""))</f>
        <v/>
      </c>
      <c r="C78" s="7" t="str">
        <f>IF(A78="","",IFERROR(INDEX('2. Lịch 12 tháng'!$C$6:$C$20,MATCH(A78,'2. Lịch 12 tháng'!$A$6:$A$20,0)),""))</f>
        <v/>
      </c>
      <c r="D78" s="26"/>
      <c r="E78" s="26"/>
      <c r="F78" s="39"/>
      <c r="G78" s="25"/>
      <c r="H78" s="27"/>
      <c r="I78" s="18" t="str">
        <f t="shared" si="4"/>
        <v/>
      </c>
      <c r="J78" s="25"/>
      <c r="K78" s="27"/>
      <c r="L78" s="18" t="str">
        <f t="shared" si="5"/>
        <v/>
      </c>
      <c r="M78" s="40"/>
    </row>
    <row r="79" spans="1:13" x14ac:dyDescent="0.35">
      <c r="A79" s="26"/>
      <c r="B79" s="38" t="str">
        <f>IF(A79="","",IFERROR(INDEX('2. Lịch 12 tháng'!$B$6:$B$20,MATCH(A79,'2. Lịch 12 tháng'!$A$6:$A$20,0)),""))</f>
        <v/>
      </c>
      <c r="C79" s="7" t="str">
        <f>IF(A79="","",IFERROR(INDEX('2. Lịch 12 tháng'!$C$6:$C$20,MATCH(A79,'2. Lịch 12 tháng'!$A$6:$A$20,0)),""))</f>
        <v/>
      </c>
      <c r="D79" s="26"/>
      <c r="E79" s="26"/>
      <c r="F79" s="39"/>
      <c r="G79" s="25"/>
      <c r="H79" s="27"/>
      <c r="I79" s="18" t="str">
        <f t="shared" si="4"/>
        <v/>
      </c>
      <c r="J79" s="25"/>
      <c r="K79" s="27"/>
      <c r="L79" s="18" t="str">
        <f t="shared" si="5"/>
        <v/>
      </c>
      <c r="M79" s="40"/>
    </row>
    <row r="80" spans="1:13" x14ac:dyDescent="0.35">
      <c r="A80" s="26"/>
      <c r="B80" s="38" t="str">
        <f>IF(A80="","",IFERROR(INDEX('2. Lịch 12 tháng'!$B$6:$B$20,MATCH(A80,'2. Lịch 12 tháng'!$A$6:$A$20,0)),""))</f>
        <v/>
      </c>
      <c r="C80" s="7" t="str">
        <f>IF(A80="","",IFERROR(INDEX('2. Lịch 12 tháng'!$C$6:$C$20,MATCH(A80,'2. Lịch 12 tháng'!$A$6:$A$20,0)),""))</f>
        <v/>
      </c>
      <c r="D80" s="26"/>
      <c r="E80" s="26"/>
      <c r="F80" s="39"/>
      <c r="G80" s="25"/>
      <c r="H80" s="27"/>
      <c r="I80" s="18" t="str">
        <f t="shared" si="4"/>
        <v/>
      </c>
      <c r="J80" s="25"/>
      <c r="K80" s="27"/>
      <c r="L80" s="18" t="str">
        <f t="shared" si="5"/>
        <v/>
      </c>
      <c r="M80" s="40"/>
    </row>
    <row r="81" spans="1:13" x14ac:dyDescent="0.35">
      <c r="A81" s="26"/>
      <c r="B81" s="38" t="str">
        <f>IF(A81="","",IFERROR(INDEX('2. Lịch 12 tháng'!$B$6:$B$20,MATCH(A81,'2. Lịch 12 tháng'!$A$6:$A$20,0)),""))</f>
        <v/>
      </c>
      <c r="C81" s="7" t="str">
        <f>IF(A81="","",IFERROR(INDEX('2. Lịch 12 tháng'!$C$6:$C$20,MATCH(A81,'2. Lịch 12 tháng'!$A$6:$A$20,0)),""))</f>
        <v/>
      </c>
      <c r="D81" s="26"/>
      <c r="E81" s="26"/>
      <c r="F81" s="39"/>
      <c r="G81" s="25"/>
      <c r="H81" s="27"/>
      <c r="I81" s="18" t="str">
        <f t="shared" si="4"/>
        <v/>
      </c>
      <c r="J81" s="25"/>
      <c r="K81" s="27"/>
      <c r="L81" s="18" t="str">
        <f t="shared" si="5"/>
        <v/>
      </c>
      <c r="M81" s="40"/>
    </row>
    <row r="82" spans="1:13" x14ac:dyDescent="0.35">
      <c r="A82" s="26"/>
      <c r="B82" s="38" t="str">
        <f>IF(A82="","",IFERROR(INDEX('2. Lịch 12 tháng'!$B$6:$B$20,MATCH(A82,'2. Lịch 12 tháng'!$A$6:$A$20,0)),""))</f>
        <v/>
      </c>
      <c r="C82" s="7" t="str">
        <f>IF(A82="","",IFERROR(INDEX('2. Lịch 12 tháng'!$C$6:$C$20,MATCH(A82,'2. Lịch 12 tháng'!$A$6:$A$20,0)),""))</f>
        <v/>
      </c>
      <c r="D82" s="26"/>
      <c r="E82" s="26"/>
      <c r="F82" s="39"/>
      <c r="G82" s="25"/>
      <c r="H82" s="27"/>
      <c r="I82" s="18" t="str">
        <f t="shared" si="4"/>
        <v/>
      </c>
      <c r="J82" s="25"/>
      <c r="K82" s="27"/>
      <c r="L82" s="18" t="str">
        <f t="shared" si="5"/>
        <v/>
      </c>
      <c r="M82" s="40"/>
    </row>
    <row r="83" spans="1:13" x14ac:dyDescent="0.35">
      <c r="A83" s="26"/>
      <c r="B83" s="38" t="str">
        <f>IF(A83="","",IFERROR(INDEX('2. Lịch 12 tháng'!$B$6:$B$20,MATCH(A83,'2. Lịch 12 tháng'!$A$6:$A$20,0)),""))</f>
        <v/>
      </c>
      <c r="C83" s="7" t="str">
        <f>IF(A83="","",IFERROR(INDEX('2. Lịch 12 tháng'!$C$6:$C$20,MATCH(A83,'2. Lịch 12 tháng'!$A$6:$A$20,0)),""))</f>
        <v/>
      </c>
      <c r="D83" s="26"/>
      <c r="E83" s="26"/>
      <c r="F83" s="39"/>
      <c r="G83" s="25"/>
      <c r="H83" s="27"/>
      <c r="I83" s="18" t="str">
        <f t="shared" si="4"/>
        <v/>
      </c>
      <c r="J83" s="25"/>
      <c r="K83" s="27"/>
      <c r="L83" s="18" t="str">
        <f t="shared" si="5"/>
        <v/>
      </c>
      <c r="M83" s="40"/>
    </row>
    <row r="84" spans="1:13" x14ac:dyDescent="0.35">
      <c r="A84" s="26"/>
      <c r="B84" s="38" t="str">
        <f>IF(A84="","",IFERROR(INDEX('2. Lịch 12 tháng'!$B$6:$B$20,MATCH(A84,'2. Lịch 12 tháng'!$A$6:$A$20,0)),""))</f>
        <v/>
      </c>
      <c r="C84" s="7" t="str">
        <f>IF(A84="","",IFERROR(INDEX('2. Lịch 12 tháng'!$C$6:$C$20,MATCH(A84,'2. Lịch 12 tháng'!$A$6:$A$20,0)),""))</f>
        <v/>
      </c>
      <c r="D84" s="26"/>
      <c r="E84" s="26"/>
      <c r="F84" s="39"/>
      <c r="G84" s="25"/>
      <c r="H84" s="27"/>
      <c r="I84" s="18" t="str">
        <f t="shared" si="4"/>
        <v/>
      </c>
      <c r="J84" s="25"/>
      <c r="K84" s="27"/>
      <c r="L84" s="18" t="str">
        <f t="shared" si="5"/>
        <v/>
      </c>
      <c r="M84" s="40"/>
    </row>
    <row r="85" spans="1:13" x14ac:dyDescent="0.35">
      <c r="A85" s="26"/>
      <c r="B85" s="38" t="str">
        <f>IF(A85="","",IFERROR(INDEX('2. Lịch 12 tháng'!$B$6:$B$20,MATCH(A85,'2. Lịch 12 tháng'!$A$6:$A$20,0)),""))</f>
        <v/>
      </c>
      <c r="C85" s="7" t="str">
        <f>IF(A85="","",IFERROR(INDEX('2. Lịch 12 tháng'!$C$6:$C$20,MATCH(A85,'2. Lịch 12 tháng'!$A$6:$A$20,0)),""))</f>
        <v/>
      </c>
      <c r="D85" s="26"/>
      <c r="E85" s="26"/>
      <c r="F85" s="39"/>
      <c r="G85" s="25"/>
      <c r="H85" s="27"/>
      <c r="I85" s="18" t="str">
        <f t="shared" si="4"/>
        <v/>
      </c>
      <c r="J85" s="25"/>
      <c r="K85" s="27"/>
      <c r="L85" s="18" t="str">
        <f t="shared" si="5"/>
        <v/>
      </c>
      <c r="M85" s="40"/>
    </row>
    <row r="86" spans="1:13" x14ac:dyDescent="0.35">
      <c r="A86" s="26"/>
      <c r="B86" s="38" t="str">
        <f>IF(A86="","",IFERROR(INDEX('2. Lịch 12 tháng'!$B$6:$B$20,MATCH(A86,'2. Lịch 12 tháng'!$A$6:$A$20,0)),""))</f>
        <v/>
      </c>
      <c r="C86" s="7" t="str">
        <f>IF(A86="","",IFERROR(INDEX('2. Lịch 12 tháng'!$C$6:$C$20,MATCH(A86,'2. Lịch 12 tháng'!$A$6:$A$20,0)),""))</f>
        <v/>
      </c>
      <c r="D86" s="26"/>
      <c r="E86" s="26"/>
      <c r="F86" s="39"/>
      <c r="G86" s="25"/>
      <c r="H86" s="27"/>
      <c r="I86" s="18" t="str">
        <f t="shared" si="4"/>
        <v/>
      </c>
      <c r="J86" s="25"/>
      <c r="K86" s="27"/>
      <c r="L86" s="18" t="str">
        <f t="shared" si="5"/>
        <v/>
      </c>
      <c r="M86" s="40"/>
    </row>
    <row r="87" spans="1:13" x14ac:dyDescent="0.35">
      <c r="A87" s="26"/>
      <c r="B87" s="38" t="str">
        <f>IF(A87="","",IFERROR(INDEX('2. Lịch 12 tháng'!$B$6:$B$20,MATCH(A87,'2. Lịch 12 tháng'!$A$6:$A$20,0)),""))</f>
        <v/>
      </c>
      <c r="C87" s="7" t="str">
        <f>IF(A87="","",IFERROR(INDEX('2. Lịch 12 tháng'!$C$6:$C$20,MATCH(A87,'2. Lịch 12 tháng'!$A$6:$A$20,0)),""))</f>
        <v/>
      </c>
      <c r="D87" s="26"/>
      <c r="E87" s="26"/>
      <c r="F87" s="39"/>
      <c r="G87" s="25"/>
      <c r="H87" s="27"/>
      <c r="I87" s="18" t="str">
        <f t="shared" si="4"/>
        <v/>
      </c>
      <c r="J87" s="25"/>
      <c r="K87" s="27"/>
      <c r="L87" s="18" t="str">
        <f t="shared" si="5"/>
        <v/>
      </c>
      <c r="M87" s="40"/>
    </row>
    <row r="88" spans="1:13" x14ac:dyDescent="0.35">
      <c r="A88" s="26"/>
      <c r="B88" s="38" t="str">
        <f>IF(A88="","",IFERROR(INDEX('2. Lịch 12 tháng'!$B$6:$B$20,MATCH(A88,'2. Lịch 12 tháng'!$A$6:$A$20,0)),""))</f>
        <v/>
      </c>
      <c r="C88" s="7" t="str">
        <f>IF(A88="","",IFERROR(INDEX('2. Lịch 12 tháng'!$C$6:$C$20,MATCH(A88,'2. Lịch 12 tháng'!$A$6:$A$20,0)),""))</f>
        <v/>
      </c>
      <c r="D88" s="26"/>
      <c r="E88" s="26"/>
      <c r="F88" s="39"/>
      <c r="G88" s="25"/>
      <c r="H88" s="27"/>
      <c r="I88" s="18" t="str">
        <f t="shared" si="4"/>
        <v/>
      </c>
      <c r="J88" s="25"/>
      <c r="K88" s="27"/>
      <c r="L88" s="18" t="str">
        <f t="shared" si="5"/>
        <v/>
      </c>
      <c r="M88" s="40"/>
    </row>
    <row r="89" spans="1:13" x14ac:dyDescent="0.35">
      <c r="A89" s="26"/>
      <c r="B89" s="38" t="str">
        <f>IF(A89="","",IFERROR(INDEX('2. Lịch 12 tháng'!$B$6:$B$20,MATCH(A89,'2. Lịch 12 tháng'!$A$6:$A$20,0)),""))</f>
        <v/>
      </c>
      <c r="C89" s="7" t="str">
        <f>IF(A89="","",IFERROR(INDEX('2. Lịch 12 tháng'!$C$6:$C$20,MATCH(A89,'2. Lịch 12 tháng'!$A$6:$A$20,0)),""))</f>
        <v/>
      </c>
      <c r="D89" s="26"/>
      <c r="E89" s="26"/>
      <c r="F89" s="39"/>
      <c r="G89" s="25"/>
      <c r="H89" s="27"/>
      <c r="I89" s="18" t="str">
        <f t="shared" si="4"/>
        <v/>
      </c>
      <c r="J89" s="25"/>
      <c r="K89" s="27"/>
      <c r="L89" s="18" t="str">
        <f t="shared" si="5"/>
        <v/>
      </c>
      <c r="M89" s="40"/>
    </row>
    <row r="90" spans="1:13" x14ac:dyDescent="0.35">
      <c r="A90" s="26"/>
      <c r="B90" s="38" t="str">
        <f>IF(A90="","",IFERROR(INDEX('2. Lịch 12 tháng'!$B$6:$B$20,MATCH(A90,'2. Lịch 12 tháng'!$A$6:$A$20,0)),""))</f>
        <v/>
      </c>
      <c r="C90" s="7" t="str">
        <f>IF(A90="","",IFERROR(INDEX('2. Lịch 12 tháng'!$C$6:$C$20,MATCH(A90,'2. Lịch 12 tháng'!$A$6:$A$20,0)),""))</f>
        <v/>
      </c>
      <c r="D90" s="26"/>
      <c r="E90" s="26"/>
      <c r="F90" s="39"/>
      <c r="G90" s="25"/>
      <c r="H90" s="27"/>
      <c r="I90" s="18" t="str">
        <f t="shared" si="4"/>
        <v/>
      </c>
      <c r="J90" s="25"/>
      <c r="K90" s="27"/>
      <c r="L90" s="18" t="str">
        <f t="shared" si="5"/>
        <v/>
      </c>
      <c r="M90" s="40"/>
    </row>
    <row r="91" spans="1:13" x14ac:dyDescent="0.35">
      <c r="A91" s="26"/>
      <c r="B91" s="38" t="str">
        <f>IF(A91="","",IFERROR(INDEX('2. Lịch 12 tháng'!$B$6:$B$20,MATCH(A91,'2. Lịch 12 tháng'!$A$6:$A$20,0)),""))</f>
        <v/>
      </c>
      <c r="C91" s="7" t="str">
        <f>IF(A91="","",IFERROR(INDEX('2. Lịch 12 tháng'!$C$6:$C$20,MATCH(A91,'2. Lịch 12 tháng'!$A$6:$A$20,0)),""))</f>
        <v/>
      </c>
      <c r="D91" s="26"/>
      <c r="E91" s="26"/>
      <c r="F91" s="39"/>
      <c r="G91" s="25"/>
      <c r="H91" s="27"/>
      <c r="I91" s="18" t="str">
        <f t="shared" si="4"/>
        <v/>
      </c>
      <c r="J91" s="25"/>
      <c r="K91" s="27"/>
      <c r="L91" s="18" t="str">
        <f t="shared" si="5"/>
        <v/>
      </c>
      <c r="M91" s="40"/>
    </row>
    <row r="92" spans="1:13" x14ac:dyDescent="0.35">
      <c r="A92" s="26"/>
      <c r="B92" s="38" t="str">
        <f>IF(A92="","",IFERROR(INDEX('2. Lịch 12 tháng'!$B$6:$B$20,MATCH(A92,'2. Lịch 12 tháng'!$A$6:$A$20,0)),""))</f>
        <v/>
      </c>
      <c r="C92" s="7" t="str">
        <f>IF(A92="","",IFERROR(INDEX('2. Lịch 12 tháng'!$C$6:$C$20,MATCH(A92,'2. Lịch 12 tháng'!$A$6:$A$20,0)),""))</f>
        <v/>
      </c>
      <c r="D92" s="26"/>
      <c r="E92" s="26"/>
      <c r="F92" s="39"/>
      <c r="G92" s="25"/>
      <c r="H92" s="27"/>
      <c r="I92" s="18" t="str">
        <f t="shared" si="4"/>
        <v/>
      </c>
      <c r="J92" s="25"/>
      <c r="K92" s="27"/>
      <c r="L92" s="18" t="str">
        <f t="shared" si="5"/>
        <v/>
      </c>
      <c r="M92" s="40"/>
    </row>
    <row r="93" spans="1:13" x14ac:dyDescent="0.35">
      <c r="A93" s="26"/>
      <c r="B93" s="38" t="str">
        <f>IF(A93="","",IFERROR(INDEX('2. Lịch 12 tháng'!$B$6:$B$20,MATCH(A93,'2. Lịch 12 tháng'!$A$6:$A$20,0)),""))</f>
        <v/>
      </c>
      <c r="C93" s="7" t="str">
        <f>IF(A93="","",IFERROR(INDEX('2. Lịch 12 tháng'!$C$6:$C$20,MATCH(A93,'2. Lịch 12 tháng'!$A$6:$A$20,0)),""))</f>
        <v/>
      </c>
      <c r="D93" s="26"/>
      <c r="E93" s="26"/>
      <c r="F93" s="39"/>
      <c r="G93" s="25"/>
      <c r="H93" s="27"/>
      <c r="I93" s="18" t="str">
        <f t="shared" si="4"/>
        <v/>
      </c>
      <c r="J93" s="25"/>
      <c r="K93" s="27"/>
      <c r="L93" s="18" t="str">
        <f t="shared" si="5"/>
        <v/>
      </c>
      <c r="M93" s="40"/>
    </row>
    <row r="94" spans="1:13" x14ac:dyDescent="0.35">
      <c r="A94" s="26"/>
      <c r="B94" s="38" t="str">
        <f>IF(A94="","",IFERROR(INDEX('2. Lịch 12 tháng'!$B$6:$B$20,MATCH(A94,'2. Lịch 12 tháng'!$A$6:$A$20,0)),""))</f>
        <v/>
      </c>
      <c r="C94" s="7" t="str">
        <f>IF(A94="","",IFERROR(INDEX('2. Lịch 12 tháng'!$C$6:$C$20,MATCH(A94,'2. Lịch 12 tháng'!$A$6:$A$20,0)),""))</f>
        <v/>
      </c>
      <c r="D94" s="26"/>
      <c r="E94" s="26"/>
      <c r="F94" s="39"/>
      <c r="G94" s="25"/>
      <c r="H94" s="27"/>
      <c r="I94" s="18" t="str">
        <f t="shared" si="4"/>
        <v/>
      </c>
      <c r="J94" s="25"/>
      <c r="K94" s="27"/>
      <c r="L94" s="18" t="str">
        <f t="shared" si="5"/>
        <v/>
      </c>
      <c r="M94" s="40"/>
    </row>
    <row r="95" spans="1:13" x14ac:dyDescent="0.35">
      <c r="A95" s="26"/>
      <c r="B95" s="38" t="str">
        <f>IF(A95="","",IFERROR(INDEX('2. Lịch 12 tháng'!$B$6:$B$20,MATCH(A95,'2. Lịch 12 tháng'!$A$6:$A$20,0)),""))</f>
        <v/>
      </c>
      <c r="C95" s="7" t="str">
        <f>IF(A95="","",IFERROR(INDEX('2. Lịch 12 tháng'!$C$6:$C$20,MATCH(A95,'2. Lịch 12 tháng'!$A$6:$A$20,0)),""))</f>
        <v/>
      </c>
      <c r="D95" s="26"/>
      <c r="E95" s="26"/>
      <c r="F95" s="39"/>
      <c r="G95" s="25"/>
      <c r="H95" s="27"/>
      <c r="I95" s="18" t="str">
        <f t="shared" si="4"/>
        <v/>
      </c>
      <c r="J95" s="25"/>
      <c r="K95" s="27"/>
      <c r="L95" s="18" t="str">
        <f t="shared" si="5"/>
        <v/>
      </c>
      <c r="M95" s="40"/>
    </row>
    <row r="96" spans="1:13" x14ac:dyDescent="0.35">
      <c r="A96" s="26"/>
      <c r="B96" s="38" t="str">
        <f>IF(A96="","",IFERROR(INDEX('2. Lịch 12 tháng'!$B$6:$B$20,MATCH(A96,'2. Lịch 12 tháng'!$A$6:$A$20,0)),""))</f>
        <v/>
      </c>
      <c r="C96" s="7" t="str">
        <f>IF(A96="","",IFERROR(INDEX('2. Lịch 12 tháng'!$C$6:$C$20,MATCH(A96,'2. Lịch 12 tháng'!$A$6:$A$20,0)),""))</f>
        <v/>
      </c>
      <c r="D96" s="26"/>
      <c r="E96" s="26"/>
      <c r="F96" s="39"/>
      <c r="G96" s="25"/>
      <c r="H96" s="27"/>
      <c r="I96" s="18" t="str">
        <f t="shared" si="4"/>
        <v/>
      </c>
      <c r="J96" s="25"/>
      <c r="K96" s="27"/>
      <c r="L96" s="18" t="str">
        <f t="shared" si="5"/>
        <v/>
      </c>
      <c r="M96" s="40"/>
    </row>
    <row r="97" spans="1:13" x14ac:dyDescent="0.35">
      <c r="A97" s="26"/>
      <c r="B97" s="38" t="str">
        <f>IF(A97="","",IFERROR(INDEX('2. Lịch 12 tháng'!$B$6:$B$20,MATCH(A97,'2. Lịch 12 tháng'!$A$6:$A$20,0)),""))</f>
        <v/>
      </c>
      <c r="C97" s="7" t="str">
        <f>IF(A97="","",IFERROR(INDEX('2. Lịch 12 tháng'!$C$6:$C$20,MATCH(A97,'2. Lịch 12 tháng'!$A$6:$A$20,0)),""))</f>
        <v/>
      </c>
      <c r="D97" s="26"/>
      <c r="E97" s="26"/>
      <c r="F97" s="39"/>
      <c r="G97" s="25"/>
      <c r="H97" s="27"/>
      <c r="I97" s="18" t="str">
        <f t="shared" si="4"/>
        <v/>
      </c>
      <c r="J97" s="25"/>
      <c r="K97" s="27"/>
      <c r="L97" s="18" t="str">
        <f t="shared" si="5"/>
        <v/>
      </c>
      <c r="M97" s="40"/>
    </row>
    <row r="98" spans="1:13" x14ac:dyDescent="0.35">
      <c r="A98" s="26"/>
      <c r="B98" s="38" t="str">
        <f>IF(A98="","",IFERROR(INDEX('2. Lịch 12 tháng'!$B$6:$B$20,MATCH(A98,'2. Lịch 12 tháng'!$A$6:$A$20,0)),""))</f>
        <v/>
      </c>
      <c r="C98" s="7" t="str">
        <f>IF(A98="","",IFERROR(INDEX('2. Lịch 12 tháng'!$C$6:$C$20,MATCH(A98,'2. Lịch 12 tháng'!$A$6:$A$20,0)),""))</f>
        <v/>
      </c>
      <c r="D98" s="26"/>
      <c r="E98" s="26"/>
      <c r="F98" s="39"/>
      <c r="G98" s="25"/>
      <c r="H98" s="27"/>
      <c r="I98" s="18" t="str">
        <f t="shared" si="4"/>
        <v/>
      </c>
      <c r="J98" s="25"/>
      <c r="K98" s="27"/>
      <c r="L98" s="18" t="str">
        <f t="shared" si="5"/>
        <v/>
      </c>
      <c r="M98" s="40"/>
    </row>
    <row r="99" spans="1:13" x14ac:dyDescent="0.35">
      <c r="A99" s="26"/>
      <c r="B99" s="38" t="str">
        <f>IF(A99="","",IFERROR(INDEX('2. Lịch 12 tháng'!$B$6:$B$20,MATCH(A99,'2. Lịch 12 tháng'!$A$6:$A$20,0)),""))</f>
        <v/>
      </c>
      <c r="C99" s="7" t="str">
        <f>IF(A99="","",IFERROR(INDEX('2. Lịch 12 tháng'!$C$6:$C$20,MATCH(A99,'2. Lịch 12 tháng'!$A$6:$A$20,0)),""))</f>
        <v/>
      </c>
      <c r="D99" s="26"/>
      <c r="E99" s="26"/>
      <c r="F99" s="39"/>
      <c r="G99" s="25"/>
      <c r="H99" s="27"/>
      <c r="I99" s="18" t="str">
        <f t="shared" si="4"/>
        <v/>
      </c>
      <c r="J99" s="25"/>
      <c r="K99" s="27"/>
      <c r="L99" s="18" t="str">
        <f t="shared" si="5"/>
        <v/>
      </c>
      <c r="M99" s="40"/>
    </row>
    <row r="100" spans="1:13" x14ac:dyDescent="0.35">
      <c r="A100" s="26"/>
      <c r="B100" s="38" t="str">
        <f>IF(A100="","",IFERROR(INDEX('2. Lịch 12 tháng'!$B$6:$B$20,MATCH(A100,'2. Lịch 12 tháng'!$A$6:$A$20,0)),""))</f>
        <v/>
      </c>
      <c r="C100" s="7" t="str">
        <f>IF(A100="","",IFERROR(INDEX('2. Lịch 12 tháng'!$C$6:$C$20,MATCH(A100,'2. Lịch 12 tháng'!$A$6:$A$20,0)),""))</f>
        <v/>
      </c>
      <c r="D100" s="26"/>
      <c r="E100" s="26"/>
      <c r="F100" s="39"/>
      <c r="G100" s="25"/>
      <c r="H100" s="27"/>
      <c r="I100" s="18" t="str">
        <f t="shared" si="4"/>
        <v/>
      </c>
      <c r="J100" s="25"/>
      <c r="K100" s="27"/>
      <c r="L100" s="18" t="str">
        <f t="shared" si="5"/>
        <v/>
      </c>
      <c r="M100" s="40"/>
    </row>
    <row r="101" spans="1:13" x14ac:dyDescent="0.35">
      <c r="A101" s="26"/>
      <c r="B101" s="38" t="str">
        <f>IF(A101="","",IFERROR(INDEX('2. Lịch 12 tháng'!$B$6:$B$20,MATCH(A101,'2. Lịch 12 tháng'!$A$6:$A$20,0)),""))</f>
        <v/>
      </c>
      <c r="C101" s="7" t="str">
        <f>IF(A101="","",IFERROR(INDEX('2. Lịch 12 tháng'!$C$6:$C$20,MATCH(A101,'2. Lịch 12 tháng'!$A$6:$A$20,0)),""))</f>
        <v/>
      </c>
      <c r="D101" s="26"/>
      <c r="E101" s="26"/>
      <c r="F101" s="39"/>
      <c r="G101" s="25"/>
      <c r="H101" s="27"/>
      <c r="I101" s="18" t="str">
        <f t="shared" si="4"/>
        <v/>
      </c>
      <c r="J101" s="25"/>
      <c r="K101" s="27"/>
      <c r="L101" s="18" t="str">
        <f t="shared" si="5"/>
        <v/>
      </c>
      <c r="M101" s="40"/>
    </row>
    <row r="102" spans="1:13" x14ac:dyDescent="0.35">
      <c r="A102" s="26"/>
      <c r="B102" s="38" t="str">
        <f>IF(A102="","",IFERROR(INDEX('2. Lịch 12 tháng'!$B$6:$B$20,MATCH(A102,'2. Lịch 12 tháng'!$A$6:$A$20,0)),""))</f>
        <v/>
      </c>
      <c r="C102" s="7" t="str">
        <f>IF(A102="","",IFERROR(INDEX('2. Lịch 12 tháng'!$C$6:$C$20,MATCH(A102,'2. Lịch 12 tháng'!$A$6:$A$20,0)),""))</f>
        <v/>
      </c>
      <c r="D102" s="26"/>
      <c r="E102" s="26"/>
      <c r="F102" s="39"/>
      <c r="G102" s="25"/>
      <c r="H102" s="27"/>
      <c r="I102" s="18" t="str">
        <f t="shared" ref="I102:I105" si="6">IF(OR(F102="",H102=""),"",F102*H102)</f>
        <v/>
      </c>
      <c r="J102" s="25"/>
      <c r="K102" s="27"/>
      <c r="L102" s="18" t="str">
        <f t="shared" ref="L102:L105" si="7">IF(OR(K102="",I102=""),"",K102-I102)</f>
        <v/>
      </c>
      <c r="M102" s="40"/>
    </row>
    <row r="103" spans="1:13" x14ac:dyDescent="0.35">
      <c r="A103" s="26"/>
      <c r="B103" s="38" t="str">
        <f>IF(A103="","",IFERROR(INDEX('2. Lịch 12 tháng'!$B$6:$B$20,MATCH(A103,'2. Lịch 12 tháng'!$A$6:$A$20,0)),""))</f>
        <v/>
      </c>
      <c r="C103" s="7" t="str">
        <f>IF(A103="","",IFERROR(INDEX('2. Lịch 12 tháng'!$C$6:$C$20,MATCH(A103,'2. Lịch 12 tháng'!$A$6:$A$20,0)),""))</f>
        <v/>
      </c>
      <c r="D103" s="26"/>
      <c r="E103" s="26"/>
      <c r="F103" s="39"/>
      <c r="G103" s="25"/>
      <c r="H103" s="27"/>
      <c r="I103" s="18" t="str">
        <f t="shared" si="6"/>
        <v/>
      </c>
      <c r="J103" s="25"/>
      <c r="K103" s="27"/>
      <c r="L103" s="18" t="str">
        <f t="shared" si="7"/>
        <v/>
      </c>
      <c r="M103" s="40"/>
    </row>
    <row r="104" spans="1:13" x14ac:dyDescent="0.35">
      <c r="A104" s="26"/>
      <c r="B104" s="38" t="str">
        <f>IF(A104="","",IFERROR(INDEX('2. Lịch 12 tháng'!$B$6:$B$20,MATCH(A104,'2. Lịch 12 tháng'!$A$6:$A$20,0)),""))</f>
        <v/>
      </c>
      <c r="C104" s="7" t="str">
        <f>IF(A104="","",IFERROR(INDEX('2. Lịch 12 tháng'!$C$6:$C$20,MATCH(A104,'2. Lịch 12 tháng'!$A$6:$A$20,0)),""))</f>
        <v/>
      </c>
      <c r="D104" s="26"/>
      <c r="E104" s="26"/>
      <c r="F104" s="39"/>
      <c r="G104" s="25"/>
      <c r="H104" s="27"/>
      <c r="I104" s="18" t="str">
        <f t="shared" si="6"/>
        <v/>
      </c>
      <c r="J104" s="25"/>
      <c r="K104" s="27"/>
      <c r="L104" s="18" t="str">
        <f t="shared" si="7"/>
        <v/>
      </c>
      <c r="M104" s="40"/>
    </row>
    <row r="105" spans="1:13" x14ac:dyDescent="0.35">
      <c r="A105" s="26"/>
      <c r="B105" s="38" t="str">
        <f>IF(A105="","",IFERROR(INDEX('2. Lịch 12 tháng'!$B$6:$B$20,MATCH(A105,'2. Lịch 12 tháng'!$A$6:$A$20,0)),""))</f>
        <v/>
      </c>
      <c r="C105" s="7" t="str">
        <f>IF(A105="","",IFERROR(INDEX('2. Lịch 12 tháng'!$C$6:$C$20,MATCH(A105,'2. Lịch 12 tháng'!$A$6:$A$20,0)),""))</f>
        <v/>
      </c>
      <c r="D105" s="26"/>
      <c r="E105" s="26"/>
      <c r="F105" s="39"/>
      <c r="G105" s="25"/>
      <c r="H105" s="27"/>
      <c r="I105" s="18" t="str">
        <f t="shared" si="6"/>
        <v/>
      </c>
      <c r="J105" s="25"/>
      <c r="K105" s="27"/>
      <c r="L105" s="18" t="str">
        <f t="shared" si="7"/>
        <v/>
      </c>
      <c r="M105" s="40"/>
    </row>
    <row r="106" spans="1:13" x14ac:dyDescent="0.35">
      <c r="A106" s="41" t="s">
        <v>121</v>
      </c>
      <c r="I106" s="42">
        <f>SUM(I6:I105)</f>
        <v>0</v>
      </c>
      <c r="K106" s="42">
        <f>SUM(K6:K105)</f>
        <v>0</v>
      </c>
      <c r="L106" s="42" t="str">
        <f>IF(K106=0,"",K106-SUMIFS(I6:I105,K6:K105,"&lt;&gt;"))</f>
        <v/>
      </c>
    </row>
    <row r="108" spans="1:13" x14ac:dyDescent="0.35">
      <c r="A108" s="67" t="s">
        <v>122</v>
      </c>
      <c r="B108" s="65"/>
      <c r="C108" s="65"/>
      <c r="D108" s="65"/>
      <c r="E108" s="65"/>
      <c r="F108" s="65"/>
    </row>
    <row r="109" spans="1:13" ht="32" customHeight="1" x14ac:dyDescent="0.35">
      <c r="A109" s="24" t="s">
        <v>84</v>
      </c>
      <c r="B109" s="24" t="s">
        <v>64</v>
      </c>
      <c r="C109" s="24" t="s">
        <v>123</v>
      </c>
      <c r="D109" s="24" t="s">
        <v>118</v>
      </c>
      <c r="E109" s="24" t="s">
        <v>124</v>
      </c>
      <c r="F109" s="24" t="s">
        <v>125</v>
      </c>
    </row>
    <row r="110" spans="1:13" x14ac:dyDescent="0.35">
      <c r="A110" s="7" t="str">
        <f>IF('2. Lịch 12 tháng'!A6="","",'2. Lịch 12 tháng'!A6)</f>
        <v/>
      </c>
      <c r="B110" s="38" t="str">
        <f>IF(A110="","",'2. Lịch 12 tháng'!B6)</f>
        <v/>
      </c>
      <c r="C110" s="18" t="str">
        <f t="shared" ref="C110:C124" si="8">IF(A110="","",SUMIFS($I$6:$I$105,$A$6:$A$105,A110))</f>
        <v/>
      </c>
      <c r="D110" s="18" t="str">
        <f t="shared" ref="D110:D124" si="9">IF(A110="","",SUMIFS($K$6:$K$105,$A$6:$A$105,A110))</f>
        <v/>
      </c>
      <c r="E110" s="18" t="str">
        <f t="shared" ref="E110:E124" si="10">IF(A110="","",C110-D110)</f>
        <v/>
      </c>
      <c r="F110" s="28" t="str">
        <f t="shared" ref="F110:F124" si="11">IF(OR(A110="",$I$106=0),"",C110/$I$106)</f>
        <v/>
      </c>
    </row>
    <row r="111" spans="1:13" x14ac:dyDescent="0.35">
      <c r="A111" s="7" t="str">
        <f>IF('2. Lịch 12 tháng'!A7="","",'2. Lịch 12 tháng'!A7)</f>
        <v/>
      </c>
      <c r="B111" s="38" t="str">
        <f>IF(A111="","",'2. Lịch 12 tháng'!B7)</f>
        <v/>
      </c>
      <c r="C111" s="18" t="str">
        <f t="shared" si="8"/>
        <v/>
      </c>
      <c r="D111" s="18" t="str">
        <f t="shared" si="9"/>
        <v/>
      </c>
      <c r="E111" s="18" t="str">
        <f t="shared" si="10"/>
        <v/>
      </c>
      <c r="F111" s="28" t="str">
        <f t="shared" si="11"/>
        <v/>
      </c>
    </row>
    <row r="112" spans="1:13" x14ac:dyDescent="0.35">
      <c r="A112" s="7" t="str">
        <f>IF('2. Lịch 12 tháng'!A8="","",'2. Lịch 12 tháng'!A8)</f>
        <v/>
      </c>
      <c r="B112" s="38" t="str">
        <f>IF(A112="","",'2. Lịch 12 tháng'!B8)</f>
        <v/>
      </c>
      <c r="C112" s="18" t="str">
        <f t="shared" si="8"/>
        <v/>
      </c>
      <c r="D112" s="18" t="str">
        <f t="shared" si="9"/>
        <v/>
      </c>
      <c r="E112" s="18" t="str">
        <f t="shared" si="10"/>
        <v/>
      </c>
      <c r="F112" s="28" t="str">
        <f t="shared" si="11"/>
        <v/>
      </c>
    </row>
    <row r="113" spans="1:6" x14ac:dyDescent="0.35">
      <c r="A113" s="7" t="str">
        <f>IF('2. Lịch 12 tháng'!A9="","",'2. Lịch 12 tháng'!A9)</f>
        <v/>
      </c>
      <c r="B113" s="38" t="str">
        <f>IF(A113="","",'2. Lịch 12 tháng'!B9)</f>
        <v/>
      </c>
      <c r="C113" s="18" t="str">
        <f t="shared" si="8"/>
        <v/>
      </c>
      <c r="D113" s="18" t="str">
        <f t="shared" si="9"/>
        <v/>
      </c>
      <c r="E113" s="18" t="str">
        <f t="shared" si="10"/>
        <v/>
      </c>
      <c r="F113" s="28" t="str">
        <f t="shared" si="11"/>
        <v/>
      </c>
    </row>
    <row r="114" spans="1:6" x14ac:dyDescent="0.35">
      <c r="A114" s="7" t="str">
        <f>IF('2. Lịch 12 tháng'!A10="","",'2. Lịch 12 tháng'!A10)</f>
        <v/>
      </c>
      <c r="B114" s="38" t="str">
        <f>IF(A114="","",'2. Lịch 12 tháng'!B10)</f>
        <v/>
      </c>
      <c r="C114" s="18" t="str">
        <f t="shared" si="8"/>
        <v/>
      </c>
      <c r="D114" s="18" t="str">
        <f t="shared" si="9"/>
        <v/>
      </c>
      <c r="E114" s="18" t="str">
        <f t="shared" si="10"/>
        <v/>
      </c>
      <c r="F114" s="28" t="str">
        <f t="shared" si="11"/>
        <v/>
      </c>
    </row>
    <row r="115" spans="1:6" x14ac:dyDescent="0.35">
      <c r="A115" s="7" t="str">
        <f>IF('2. Lịch 12 tháng'!A11="","",'2. Lịch 12 tháng'!A11)</f>
        <v/>
      </c>
      <c r="B115" s="38" t="str">
        <f>IF(A115="","",'2. Lịch 12 tháng'!B11)</f>
        <v/>
      </c>
      <c r="C115" s="18" t="str">
        <f t="shared" si="8"/>
        <v/>
      </c>
      <c r="D115" s="18" t="str">
        <f t="shared" si="9"/>
        <v/>
      </c>
      <c r="E115" s="18" t="str">
        <f t="shared" si="10"/>
        <v/>
      </c>
      <c r="F115" s="28" t="str">
        <f t="shared" si="11"/>
        <v/>
      </c>
    </row>
    <row r="116" spans="1:6" x14ac:dyDescent="0.35">
      <c r="A116" s="7" t="str">
        <f>IF('2. Lịch 12 tháng'!A12="","",'2. Lịch 12 tháng'!A12)</f>
        <v/>
      </c>
      <c r="B116" s="38" t="str">
        <f>IF(A116="","",'2. Lịch 12 tháng'!B12)</f>
        <v/>
      </c>
      <c r="C116" s="18" t="str">
        <f t="shared" si="8"/>
        <v/>
      </c>
      <c r="D116" s="18" t="str">
        <f t="shared" si="9"/>
        <v/>
      </c>
      <c r="E116" s="18" t="str">
        <f t="shared" si="10"/>
        <v/>
      </c>
      <c r="F116" s="28" t="str">
        <f t="shared" si="11"/>
        <v/>
      </c>
    </row>
    <row r="117" spans="1:6" x14ac:dyDescent="0.35">
      <c r="A117" s="7" t="str">
        <f>IF('2. Lịch 12 tháng'!A13="","",'2. Lịch 12 tháng'!A13)</f>
        <v/>
      </c>
      <c r="B117" s="38" t="str">
        <f>IF(A117="","",'2. Lịch 12 tháng'!B13)</f>
        <v/>
      </c>
      <c r="C117" s="18" t="str">
        <f t="shared" si="8"/>
        <v/>
      </c>
      <c r="D117" s="18" t="str">
        <f t="shared" si="9"/>
        <v/>
      </c>
      <c r="E117" s="18" t="str">
        <f t="shared" si="10"/>
        <v/>
      </c>
      <c r="F117" s="28" t="str">
        <f t="shared" si="11"/>
        <v/>
      </c>
    </row>
    <row r="118" spans="1:6" x14ac:dyDescent="0.35">
      <c r="A118" s="7" t="str">
        <f>IF('2. Lịch 12 tháng'!A14="","",'2. Lịch 12 tháng'!A14)</f>
        <v/>
      </c>
      <c r="B118" s="38" t="str">
        <f>IF(A118="","",'2. Lịch 12 tháng'!B14)</f>
        <v/>
      </c>
      <c r="C118" s="18" t="str">
        <f t="shared" si="8"/>
        <v/>
      </c>
      <c r="D118" s="18" t="str">
        <f t="shared" si="9"/>
        <v/>
      </c>
      <c r="E118" s="18" t="str">
        <f t="shared" si="10"/>
        <v/>
      </c>
      <c r="F118" s="28" t="str">
        <f t="shared" si="11"/>
        <v/>
      </c>
    </row>
    <row r="119" spans="1:6" x14ac:dyDescent="0.35">
      <c r="A119" s="7" t="str">
        <f>IF('2. Lịch 12 tháng'!A15="","",'2. Lịch 12 tháng'!A15)</f>
        <v/>
      </c>
      <c r="B119" s="38" t="str">
        <f>IF(A119="","",'2. Lịch 12 tháng'!B15)</f>
        <v/>
      </c>
      <c r="C119" s="18" t="str">
        <f t="shared" si="8"/>
        <v/>
      </c>
      <c r="D119" s="18" t="str">
        <f t="shared" si="9"/>
        <v/>
      </c>
      <c r="E119" s="18" t="str">
        <f t="shared" si="10"/>
        <v/>
      </c>
      <c r="F119" s="28" t="str">
        <f t="shared" si="11"/>
        <v/>
      </c>
    </row>
    <row r="120" spans="1:6" x14ac:dyDescent="0.35">
      <c r="A120" s="7" t="str">
        <f>IF('2. Lịch 12 tháng'!A16="","",'2. Lịch 12 tháng'!A16)</f>
        <v/>
      </c>
      <c r="B120" s="38" t="str">
        <f>IF(A120="","",'2. Lịch 12 tháng'!B16)</f>
        <v/>
      </c>
      <c r="C120" s="18" t="str">
        <f t="shared" si="8"/>
        <v/>
      </c>
      <c r="D120" s="18" t="str">
        <f t="shared" si="9"/>
        <v/>
      </c>
      <c r="E120" s="18" t="str">
        <f t="shared" si="10"/>
        <v/>
      </c>
      <c r="F120" s="28" t="str">
        <f t="shared" si="11"/>
        <v/>
      </c>
    </row>
    <row r="121" spans="1:6" x14ac:dyDescent="0.35">
      <c r="A121" s="7" t="str">
        <f>IF('2. Lịch 12 tháng'!A17="","",'2. Lịch 12 tháng'!A17)</f>
        <v/>
      </c>
      <c r="B121" s="38" t="str">
        <f>IF(A121="","",'2. Lịch 12 tháng'!B17)</f>
        <v/>
      </c>
      <c r="C121" s="18" t="str">
        <f t="shared" si="8"/>
        <v/>
      </c>
      <c r="D121" s="18" t="str">
        <f t="shared" si="9"/>
        <v/>
      </c>
      <c r="E121" s="18" t="str">
        <f t="shared" si="10"/>
        <v/>
      </c>
      <c r="F121" s="28" t="str">
        <f t="shared" si="11"/>
        <v/>
      </c>
    </row>
    <row r="122" spans="1:6" x14ac:dyDescent="0.35">
      <c r="A122" s="7" t="str">
        <f>IF('2. Lịch 12 tháng'!A18="","",'2. Lịch 12 tháng'!A18)</f>
        <v/>
      </c>
      <c r="B122" s="38" t="str">
        <f>IF(A122="","",'2. Lịch 12 tháng'!B18)</f>
        <v/>
      </c>
      <c r="C122" s="18" t="str">
        <f t="shared" si="8"/>
        <v/>
      </c>
      <c r="D122" s="18" t="str">
        <f t="shared" si="9"/>
        <v/>
      </c>
      <c r="E122" s="18" t="str">
        <f t="shared" si="10"/>
        <v/>
      </c>
      <c r="F122" s="28" t="str">
        <f t="shared" si="11"/>
        <v/>
      </c>
    </row>
    <row r="123" spans="1:6" x14ac:dyDescent="0.35">
      <c r="A123" s="7" t="str">
        <f>IF('2. Lịch 12 tháng'!A19="","",'2. Lịch 12 tháng'!A19)</f>
        <v/>
      </c>
      <c r="B123" s="38" t="str">
        <f>IF(A123="","",'2. Lịch 12 tháng'!B19)</f>
        <v/>
      </c>
      <c r="C123" s="18" t="str">
        <f t="shared" si="8"/>
        <v/>
      </c>
      <c r="D123" s="18" t="str">
        <f t="shared" si="9"/>
        <v/>
      </c>
      <c r="E123" s="18" t="str">
        <f t="shared" si="10"/>
        <v/>
      </c>
      <c r="F123" s="28" t="str">
        <f t="shared" si="11"/>
        <v/>
      </c>
    </row>
    <row r="124" spans="1:6" x14ac:dyDescent="0.35">
      <c r="A124" s="7" t="str">
        <f>IF('2. Lịch 12 tháng'!A20="","",'2. Lịch 12 tháng'!A20)</f>
        <v/>
      </c>
      <c r="B124" s="38" t="str">
        <f>IF(A124="","",'2. Lịch 12 tháng'!B20)</f>
        <v/>
      </c>
      <c r="C124" s="18" t="str">
        <f t="shared" si="8"/>
        <v/>
      </c>
      <c r="D124" s="18" t="str">
        <f t="shared" si="9"/>
        <v/>
      </c>
      <c r="E124" s="18" t="str">
        <f t="shared" si="10"/>
        <v/>
      </c>
      <c r="F124" s="28" t="str">
        <f t="shared" si="11"/>
        <v/>
      </c>
    </row>
    <row r="126" spans="1:6" x14ac:dyDescent="0.35">
      <c r="A126" s="67" t="s">
        <v>75</v>
      </c>
      <c r="B126" s="65"/>
      <c r="C126" s="65"/>
      <c r="D126" s="65"/>
      <c r="E126" s="65"/>
      <c r="F126" s="65"/>
    </row>
    <row r="127" spans="1:6" ht="32" customHeight="1" x14ac:dyDescent="0.35">
      <c r="A127" s="24" t="s">
        <v>64</v>
      </c>
      <c r="B127" s="24"/>
      <c r="C127" s="24" t="s">
        <v>123</v>
      </c>
      <c r="D127" s="24" t="s">
        <v>118</v>
      </c>
      <c r="E127" s="24" t="s">
        <v>124</v>
      </c>
      <c r="F127" s="24" t="s">
        <v>125</v>
      </c>
    </row>
    <row r="128" spans="1:6" x14ac:dyDescent="0.35">
      <c r="A128" s="43" t="s">
        <v>76</v>
      </c>
      <c r="C128" s="18">
        <f>SUMIFS($I$6:$I$105,$B$6:$B$105,A128)</f>
        <v>0</v>
      </c>
      <c r="D128" s="18">
        <f>SUMIFS($K$6:$K$105,$B$6:$B$105,A128)</f>
        <v>0</v>
      </c>
      <c r="E128" s="18">
        <f>C128-D128</f>
        <v>0</v>
      </c>
      <c r="F128" s="28" t="str">
        <f>IF($I$106=0,"",C128/$I$106)</f>
        <v/>
      </c>
    </row>
    <row r="129" spans="1:6" x14ac:dyDescent="0.35">
      <c r="A129" s="44" t="s">
        <v>77</v>
      </c>
      <c r="C129" s="18">
        <f>SUMIFS($I$6:$I$105,$B$6:$B$105,A129)</f>
        <v>0</v>
      </c>
      <c r="D129" s="18">
        <f>SUMIFS($K$6:$K$105,$B$6:$B$105,A129)</f>
        <v>0</v>
      </c>
      <c r="E129" s="18">
        <f>C129-D129</f>
        <v>0</v>
      </c>
      <c r="F129" s="28" t="str">
        <f>IF($I$106=0,"",C129/$I$106)</f>
        <v/>
      </c>
    </row>
    <row r="131" spans="1:6" x14ac:dyDescent="0.35">
      <c r="A131" s="67" t="s">
        <v>126</v>
      </c>
      <c r="B131" s="65"/>
      <c r="C131" s="65"/>
      <c r="D131" s="65"/>
      <c r="E131" s="65"/>
      <c r="F131" s="65"/>
    </row>
    <row r="132" spans="1:6" ht="32" customHeight="1" x14ac:dyDescent="0.35">
      <c r="A132" s="24" t="s">
        <v>111</v>
      </c>
      <c r="B132" s="24"/>
      <c r="C132" s="24" t="s">
        <v>123</v>
      </c>
      <c r="D132" s="24" t="s">
        <v>118</v>
      </c>
      <c r="E132" s="24" t="s">
        <v>124</v>
      </c>
      <c r="F132" s="24" t="s">
        <v>125</v>
      </c>
    </row>
    <row r="133" spans="1:6" x14ac:dyDescent="0.35">
      <c r="A133" s="7" t="str">
        <f>'Danh mục'!C5</f>
        <v>Phí trưng bày của chuỗi</v>
      </c>
      <c r="C133" s="18">
        <f t="shared" ref="C133:C139" si="12">SUMIFS($I$6:$I$105,$D$6:$D$105,A133)</f>
        <v>0</v>
      </c>
      <c r="D133" s="18">
        <f t="shared" ref="D133:D139" si="13">SUMIFS($K$6:$K$105,$D$6:$D$105,A133)</f>
        <v>0</v>
      </c>
      <c r="E133" s="18">
        <f t="shared" ref="E133:E139" si="14">C133-D133</f>
        <v>0</v>
      </c>
      <c r="F133" s="28" t="str">
        <f t="shared" ref="F133:F139" si="15">IF($I$106=0,"",C133/$I$106)</f>
        <v/>
      </c>
    </row>
    <row r="134" spans="1:6" x14ac:dyDescent="0.35">
      <c r="A134" s="7" t="str">
        <f>'Danh mục'!C6</f>
        <v>POSM</v>
      </c>
      <c r="C134" s="18">
        <f t="shared" si="12"/>
        <v>0</v>
      </c>
      <c r="D134" s="18">
        <f t="shared" si="13"/>
        <v>0</v>
      </c>
      <c r="E134" s="18">
        <f t="shared" si="14"/>
        <v>0</v>
      </c>
      <c r="F134" s="28" t="str">
        <f t="shared" si="15"/>
        <v/>
      </c>
    </row>
    <row r="135" spans="1:6" x14ac:dyDescent="0.35">
      <c r="A135" s="7" t="str">
        <f>'Danh mục'!C7</f>
        <v>Nhân sự PG và sampling</v>
      </c>
      <c r="C135" s="18">
        <f t="shared" si="12"/>
        <v>0</v>
      </c>
      <c r="D135" s="18">
        <f t="shared" si="13"/>
        <v>0</v>
      </c>
      <c r="E135" s="18">
        <f t="shared" si="14"/>
        <v>0</v>
      </c>
      <c r="F135" s="28" t="str">
        <f t="shared" si="15"/>
        <v/>
      </c>
    </row>
    <row r="136" spans="1:6" x14ac:dyDescent="0.35">
      <c r="A136" s="7" t="str">
        <f>'Danh mục'!C8</f>
        <v>Quà hoặc khuyến mãi cho người tiêu dùng</v>
      </c>
      <c r="C136" s="18">
        <f t="shared" si="12"/>
        <v>0</v>
      </c>
      <c r="D136" s="18">
        <f t="shared" si="13"/>
        <v>0</v>
      </c>
      <c r="E136" s="18">
        <f t="shared" si="14"/>
        <v>0</v>
      </c>
      <c r="F136" s="28" t="str">
        <f t="shared" si="15"/>
        <v/>
      </c>
    </row>
    <row r="137" spans="1:6" x14ac:dyDescent="0.35">
      <c r="A137" s="7" t="str">
        <f>'Danh mục'!C9</f>
        <v>Thưởng điểm bán GT</v>
      </c>
      <c r="C137" s="18">
        <f t="shared" si="12"/>
        <v>0</v>
      </c>
      <c r="D137" s="18">
        <f t="shared" si="13"/>
        <v>0</v>
      </c>
      <c r="E137" s="18">
        <f t="shared" si="14"/>
        <v>0</v>
      </c>
      <c r="F137" s="28" t="str">
        <f t="shared" si="15"/>
        <v/>
      </c>
    </row>
    <row r="138" spans="1:6" x14ac:dyDescent="0.35">
      <c r="A138" s="7" t="str">
        <f>'Danh mục'!C10</f>
        <v>Vận chuyển và lắp đặt</v>
      </c>
      <c r="C138" s="18">
        <f t="shared" si="12"/>
        <v>0</v>
      </c>
      <c r="D138" s="18">
        <f t="shared" si="13"/>
        <v>0</v>
      </c>
      <c r="E138" s="18">
        <f t="shared" si="14"/>
        <v>0</v>
      </c>
      <c r="F138" s="28" t="str">
        <f t="shared" si="15"/>
        <v/>
      </c>
    </row>
    <row r="139" spans="1:6" x14ac:dyDescent="0.35">
      <c r="A139" s="7" t="str">
        <f>'Danh mục'!C11</f>
        <v>Phí agency</v>
      </c>
      <c r="C139" s="18">
        <f t="shared" si="12"/>
        <v>0</v>
      </c>
      <c r="D139" s="18">
        <f t="shared" si="13"/>
        <v>0</v>
      </c>
      <c r="E139" s="18">
        <f t="shared" si="14"/>
        <v>0</v>
      </c>
      <c r="F139" s="28" t="str">
        <f t="shared" si="15"/>
        <v/>
      </c>
    </row>
    <row r="141" spans="1:6" x14ac:dyDescent="0.35">
      <c r="A141" s="67" t="s">
        <v>127</v>
      </c>
      <c r="B141" s="65"/>
      <c r="C141" s="65"/>
      <c r="D141" s="65"/>
      <c r="E141" s="65"/>
      <c r="F141" s="65"/>
    </row>
    <row r="142" spans="1:6" ht="32" customHeight="1" x14ac:dyDescent="0.35">
      <c r="A142" s="24" t="s">
        <v>128</v>
      </c>
      <c r="B142" s="24"/>
      <c r="C142" s="24" t="s">
        <v>129</v>
      </c>
      <c r="D142" s="24" t="s">
        <v>130</v>
      </c>
      <c r="E142" s="24" t="s">
        <v>118</v>
      </c>
      <c r="F142" s="24"/>
    </row>
    <row r="143" spans="1:6" x14ac:dyDescent="0.35">
      <c r="A143" s="38" t="s">
        <v>89</v>
      </c>
      <c r="C143" s="18">
        <f>SUMIFS($I$6:$I$105,$B$6:$B$105,"MT",$J$6:$J$105,1)</f>
        <v>0</v>
      </c>
      <c r="D143" s="18">
        <f>SUMIFS($I$6:$I$105,$B$6:$B$105,"GT",$J$6:$J$105,1)</f>
        <v>0</v>
      </c>
      <c r="E143" s="18">
        <f>IF(1&gt;THANG_BC,NA(),SUMIFS($K$6:$K$105,$J$6:$J$105,1))</f>
        <v>0</v>
      </c>
    </row>
    <row r="144" spans="1:6" x14ac:dyDescent="0.35">
      <c r="A144" s="38" t="s">
        <v>90</v>
      </c>
      <c r="C144" s="18">
        <f>SUMIFS($I$6:$I$105,$B$6:$B$105,"MT",$J$6:$J$105,2)</f>
        <v>0</v>
      </c>
      <c r="D144" s="18">
        <f>SUMIFS($I$6:$I$105,$B$6:$B$105,"GT",$J$6:$J$105,2)</f>
        <v>0</v>
      </c>
      <c r="E144" s="18" t="e">
        <f>IF(2&gt;THANG_BC,NA(),SUMIFS($K$6:$K$105,$J$6:$J$105,2))</f>
        <v>#N/A</v>
      </c>
    </row>
    <row r="145" spans="1:5" x14ac:dyDescent="0.35">
      <c r="A145" s="38" t="s">
        <v>91</v>
      </c>
      <c r="C145" s="18">
        <f>SUMIFS($I$6:$I$105,$B$6:$B$105,"MT",$J$6:$J$105,3)</f>
        <v>0</v>
      </c>
      <c r="D145" s="18">
        <f>SUMIFS($I$6:$I$105,$B$6:$B$105,"GT",$J$6:$J$105,3)</f>
        <v>0</v>
      </c>
      <c r="E145" s="18" t="e">
        <f>IF(3&gt;THANG_BC,NA(),SUMIFS($K$6:$K$105,$J$6:$J$105,3))</f>
        <v>#N/A</v>
      </c>
    </row>
    <row r="146" spans="1:5" x14ac:dyDescent="0.35">
      <c r="A146" s="38" t="s">
        <v>92</v>
      </c>
      <c r="C146" s="18">
        <f>SUMIFS($I$6:$I$105,$B$6:$B$105,"MT",$J$6:$J$105,4)</f>
        <v>0</v>
      </c>
      <c r="D146" s="18">
        <f>SUMIFS($I$6:$I$105,$B$6:$B$105,"GT",$J$6:$J$105,4)</f>
        <v>0</v>
      </c>
      <c r="E146" s="18" t="e">
        <f>IF(4&gt;THANG_BC,NA(),SUMIFS($K$6:$K$105,$J$6:$J$105,4))</f>
        <v>#N/A</v>
      </c>
    </row>
    <row r="147" spans="1:5" x14ac:dyDescent="0.35">
      <c r="A147" s="38" t="s">
        <v>93</v>
      </c>
      <c r="C147" s="18">
        <f>SUMIFS($I$6:$I$105,$B$6:$B$105,"MT",$J$6:$J$105,5)</f>
        <v>0</v>
      </c>
      <c r="D147" s="18">
        <f>SUMIFS($I$6:$I$105,$B$6:$B$105,"GT",$J$6:$J$105,5)</f>
        <v>0</v>
      </c>
      <c r="E147" s="18" t="e">
        <f>IF(5&gt;THANG_BC,NA(),SUMIFS($K$6:$K$105,$J$6:$J$105,5))</f>
        <v>#N/A</v>
      </c>
    </row>
    <row r="148" spans="1:5" x14ac:dyDescent="0.35">
      <c r="A148" s="38" t="s">
        <v>94</v>
      </c>
      <c r="C148" s="18">
        <f>SUMIFS($I$6:$I$105,$B$6:$B$105,"MT",$J$6:$J$105,6)</f>
        <v>0</v>
      </c>
      <c r="D148" s="18">
        <f>SUMIFS($I$6:$I$105,$B$6:$B$105,"GT",$J$6:$J$105,6)</f>
        <v>0</v>
      </c>
      <c r="E148" s="18" t="e">
        <f>IF(6&gt;THANG_BC,NA(),SUMIFS($K$6:$K$105,$J$6:$J$105,6))</f>
        <v>#N/A</v>
      </c>
    </row>
    <row r="149" spans="1:5" x14ac:dyDescent="0.35">
      <c r="A149" s="38" t="s">
        <v>95</v>
      </c>
      <c r="C149" s="18">
        <f>SUMIFS($I$6:$I$105,$B$6:$B$105,"MT",$J$6:$J$105,7)</f>
        <v>0</v>
      </c>
      <c r="D149" s="18">
        <f>SUMIFS($I$6:$I$105,$B$6:$B$105,"GT",$J$6:$J$105,7)</f>
        <v>0</v>
      </c>
      <c r="E149" s="18" t="e">
        <f>IF(7&gt;THANG_BC,NA(),SUMIFS($K$6:$K$105,$J$6:$J$105,7))</f>
        <v>#N/A</v>
      </c>
    </row>
    <row r="150" spans="1:5" x14ac:dyDescent="0.35">
      <c r="A150" s="38" t="s">
        <v>96</v>
      </c>
      <c r="C150" s="18">
        <f>SUMIFS($I$6:$I$105,$B$6:$B$105,"MT",$J$6:$J$105,8)</f>
        <v>0</v>
      </c>
      <c r="D150" s="18">
        <f>SUMIFS($I$6:$I$105,$B$6:$B$105,"GT",$J$6:$J$105,8)</f>
        <v>0</v>
      </c>
      <c r="E150" s="18" t="e">
        <f>IF(8&gt;THANG_BC,NA(),SUMIFS($K$6:$K$105,$J$6:$J$105,8))</f>
        <v>#N/A</v>
      </c>
    </row>
    <row r="151" spans="1:5" x14ac:dyDescent="0.35">
      <c r="A151" s="38" t="s">
        <v>97</v>
      </c>
      <c r="C151" s="18">
        <f>SUMIFS($I$6:$I$105,$B$6:$B$105,"MT",$J$6:$J$105,9)</f>
        <v>0</v>
      </c>
      <c r="D151" s="18">
        <f>SUMIFS($I$6:$I$105,$B$6:$B$105,"GT",$J$6:$J$105,9)</f>
        <v>0</v>
      </c>
      <c r="E151" s="18" t="e">
        <f>IF(9&gt;THANG_BC,NA(),SUMIFS($K$6:$K$105,$J$6:$J$105,9))</f>
        <v>#N/A</v>
      </c>
    </row>
    <row r="152" spans="1:5" x14ac:dyDescent="0.35">
      <c r="A152" s="38" t="s">
        <v>98</v>
      </c>
      <c r="C152" s="18">
        <f>SUMIFS($I$6:$I$105,$B$6:$B$105,"MT",$J$6:$J$105,10)</f>
        <v>0</v>
      </c>
      <c r="D152" s="18">
        <f>SUMIFS($I$6:$I$105,$B$6:$B$105,"GT",$J$6:$J$105,10)</f>
        <v>0</v>
      </c>
      <c r="E152" s="18" t="e">
        <f>IF(10&gt;THANG_BC,NA(),SUMIFS($K$6:$K$105,$J$6:$J$105,10))</f>
        <v>#N/A</v>
      </c>
    </row>
    <row r="153" spans="1:5" x14ac:dyDescent="0.35">
      <c r="A153" s="38" t="s">
        <v>99</v>
      </c>
      <c r="C153" s="18">
        <f>SUMIFS($I$6:$I$105,$B$6:$B$105,"MT",$J$6:$J$105,11)</f>
        <v>0</v>
      </c>
      <c r="D153" s="18">
        <f>SUMIFS($I$6:$I$105,$B$6:$B$105,"GT",$J$6:$J$105,11)</f>
        <v>0</v>
      </c>
      <c r="E153" s="18" t="e">
        <f>IF(11&gt;THANG_BC,NA(),SUMIFS($K$6:$K$105,$J$6:$J$105,11))</f>
        <v>#N/A</v>
      </c>
    </row>
    <row r="154" spans="1:5" x14ac:dyDescent="0.35">
      <c r="A154" s="38" t="s">
        <v>100</v>
      </c>
      <c r="C154" s="18">
        <f>SUMIFS($I$6:$I$105,$B$6:$B$105,"MT",$J$6:$J$105,12)</f>
        <v>0</v>
      </c>
      <c r="D154" s="18">
        <f>SUMIFS($I$6:$I$105,$B$6:$B$105,"GT",$J$6:$J$105,12)</f>
        <v>0</v>
      </c>
      <c r="E154" s="18" t="e">
        <f>IF(12&gt;THANG_BC,NA(),SUMIFS($K$6:$K$105,$J$6:$J$105,12))</f>
        <v>#N/A</v>
      </c>
    </row>
    <row r="155" spans="1:5" x14ac:dyDescent="0.35">
      <c r="A155" s="20" t="s">
        <v>131</v>
      </c>
    </row>
    <row r="157" spans="1:5" x14ac:dyDescent="0.35">
      <c r="A157" s="21" t="s">
        <v>61</v>
      </c>
    </row>
  </sheetData>
  <sheetProtection sheet="1" formatCells="0" formatColumns="0" formatRows="0" insertRows="0" deleteRows="0"/>
  <mergeCells count="5">
    <mergeCell ref="A108:F108"/>
    <mergeCell ref="A126:F126"/>
    <mergeCell ref="A141:F141"/>
    <mergeCell ref="A3:M3"/>
    <mergeCell ref="A131:F131"/>
  </mergeCells>
  <conditionalFormatting sqref="A6:A105">
    <cfRule type="expression" dxfId="68" priority="3">
      <formula>AND($A6&lt;&gt;"",COUNTIF(DS_CT,$A6)=0)</formula>
    </cfRule>
    <cfRule type="expression" dxfId="67" priority="6">
      <formula>AND(A6&lt;&gt;"",AO6&lt;&gt;"",A6=AO6)</formula>
    </cfRule>
  </conditionalFormatting>
  <conditionalFormatting sqref="A133:F139">
    <cfRule type="expression" dxfId="66" priority="4">
      <formula>AND($C133&gt;0,$C133=MAX($C$133:$C$139))</formula>
    </cfRule>
  </conditionalFormatting>
  <conditionalFormatting sqref="D6:H105">
    <cfRule type="expression" dxfId="65" priority="7">
      <formula>AND(D6&lt;&gt;"",AR6&lt;&gt;"",D6=AR6)</formula>
    </cfRule>
  </conditionalFormatting>
  <conditionalFormatting sqref="E143:E154">
    <cfRule type="expression" dxfId="64" priority="5">
      <formula>ISNA(E143)</formula>
    </cfRule>
  </conditionalFormatting>
  <conditionalFormatting sqref="J6:K105">
    <cfRule type="expression" dxfId="63" priority="8">
      <formula>AND(J6&lt;&gt;"",AX6&lt;&gt;"",J6=AX6)</formula>
    </cfRule>
  </conditionalFormatting>
  <conditionalFormatting sqref="K6:K105">
    <cfRule type="expression" dxfId="62" priority="2">
      <formula>AND(ISNUMBER(K6),ISNUMBER(I6),K6&gt;I6)</formula>
    </cfRule>
  </conditionalFormatting>
  <conditionalFormatting sqref="L6:L105">
    <cfRule type="expression" dxfId="61" priority="1">
      <formula>AND(ISNUMBER(L6),L6&gt;0)</formula>
    </cfRule>
  </conditionalFormatting>
  <conditionalFormatting sqref="M6:M105">
    <cfRule type="expression" dxfId="60" priority="9">
      <formula>AND(M6&lt;&gt;"",BA6&lt;&gt;"",M6=BA6)</formula>
    </cfRule>
  </conditionalFormatting>
  <dataValidations count="3">
    <dataValidation type="decimal" operator="greaterThanOrEqual" allowBlank="1" showInputMessage="1" showErrorMessage="1" errorTitle="Cần nhập số" error="Ô này chỉ nhận số từ 0 trở lên." promptTitle="Số lượng" prompt="Số điểm, số ca, số cái hoặc 1 đợt." sqref="F6:F105" xr:uid="{00000000-0002-0000-0300-000003000000}">
      <formula1>0</formula1>
    </dataValidation>
    <dataValidation type="decimal" operator="greaterThanOrEqual" allowBlank="1" showInputMessage="1" showErrorMessage="1" errorTitle="Cần nhập số" error="Ô này chỉ nhận số từ 0 trở lên." promptTitle="Đơn giá" prompt="Đơn giá chưa VAT, đơn vị đồng." sqref="H6:H105" xr:uid="{00000000-0002-0000-0300-000004000000}">
      <formula1>0</formula1>
    </dataValidation>
    <dataValidation type="decimal" operator="greaterThanOrEqual" allowBlank="1" showInputMessage="1" showErrorMessage="1" errorTitle="Cần nhập số" error="Ô này chỉ nhận số từ 0 trở lên." promptTitle="Thực chi" prompt="Nhập số đã chi thật khi có hóa đơn hoặc nghiệm thu. Để trống nếu chưa chi." sqref="K6:K105" xr:uid="{00000000-0002-0000-0300-000005000000}">
      <formula1>0</formula1>
    </dataValidation>
  </dataValidations>
  <printOptions horizontalCentered="1"/>
  <pageMargins left="0.4" right="0.4" top="0.5" bottom="0.6" header="0.5" footer="0.5"/>
  <pageSetup paperSize="9" fitToHeight="0" orientation="landscape"/>
  <headerFooter>
    <oddHeader>&amp;L&amp;9 &amp;K808080&amp;A</oddHeader>
    <oddFooter>&amp;C&amp;8 &amp;K808080Mẫu của A.M Agency – amagency.vn</oddFooter>
  </headerFooter>
  <drawing r:id="rId1"/>
  <extLst>
    <ext xmlns:x14="http://schemas.microsoft.com/office/spreadsheetml/2009/9/main" uri="{CCE6A557-97BC-4b89-ADB6-D9C93CAAB3DF}">
      <x14:dataValidations xmlns:xm="http://schemas.microsoft.com/office/excel/2006/main" count="3">
        <x14:dataValidation type="list" allowBlank="1" showInputMessage="1" showErrorMessage="1" errorTitle="Giá trị không có trong danh sách" error="Chọn chương trình đã có ở sheet 2. Lịch 12 tháng." promptTitle="Chương trình" prompt="Bấm mũi tên để chọn." xr:uid="{00000000-0002-0000-0300-000000000000}">
          <x14:formula1>
            <xm:f>'2. Lịch 12 tháng'!$A$6:$A$20</xm:f>
          </x14:formula1>
          <xm:sqref>A6:A105</xm:sqref>
        </x14:dataValidation>
        <x14:dataValidation type="list" allowBlank="1" showInputMessage="1" showErrorMessage="1" errorTitle="Giá trị không có trong danh sách" error="Chọn một giá trị trong danh sách." promptTitle="Hạng mục" prompt="Bấm mũi tên để chọn." xr:uid="{00000000-0002-0000-0300-000001000000}">
          <x14:formula1>
            <xm:f>'Danh mục'!$C$5:$C$11</xm:f>
          </x14:formula1>
          <xm:sqref>D6:D105</xm:sqref>
        </x14:dataValidation>
        <x14:dataValidation type="list" allowBlank="1" showInputMessage="1" showErrorMessage="1" errorTitle="Giá trị không có trong danh sách" error="Chọn một giá trị trong danh sách." promptTitle="Tháng chi (1-12)" prompt="Bấm mũi tên để chọn." xr:uid="{00000000-0002-0000-0300-000002000000}">
          <x14:formula1>
            <xm:f>'Danh mục'!$I$5:$I$16</xm:f>
          </x14:formula1>
          <xm:sqref>J6:J105</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2A9D74"/>
    <pageSetUpPr fitToPage="1"/>
  </sheetPr>
  <dimension ref="A1:AZ307"/>
  <sheetViews>
    <sheetView zoomScaleNormal="100" workbookViewId="0">
      <pane xSplit="2" ySplit="5" topLeftCell="C6" activePane="bottomRight" state="frozen"/>
      <selection pane="topRight"/>
      <selection pane="bottomLeft"/>
      <selection pane="bottomRight"/>
    </sheetView>
  </sheetViews>
  <sheetFormatPr defaultRowHeight="14.5" x14ac:dyDescent="0.35"/>
  <cols>
    <col min="1" max="1" width="6" customWidth="1"/>
    <col min="2" max="2" width="26" customWidth="1"/>
    <col min="3" max="3" width="7" customWidth="1"/>
    <col min="4" max="4" width="19" customWidth="1"/>
    <col min="5" max="5" width="27" customWidth="1"/>
    <col min="6" max="6" width="24" customWidth="1"/>
    <col min="7" max="9" width="11" customWidth="1"/>
    <col min="10" max="10" width="10" customWidth="1"/>
    <col min="11" max="11" width="14" customWidth="1"/>
    <col min="12" max="12" width="32" customWidth="1"/>
    <col min="13" max="13" width="2" customWidth="1"/>
    <col min="14" max="14" width="27" customWidth="1"/>
    <col min="15" max="15" width="9" customWidth="1"/>
    <col min="16" max="16" width="10" customWidth="1"/>
    <col min="17" max="17" width="9" customWidth="1"/>
    <col min="41" max="52" width="13" hidden="1" customWidth="1"/>
  </cols>
  <sheetData>
    <row r="1" spans="1:41" ht="28" customHeight="1" x14ac:dyDescent="0.35">
      <c r="A1" s="22" t="s">
        <v>132</v>
      </c>
      <c r="AO1">
        <f>SUMPRODUCT((B6:H305&lt;&gt;"")*(AP6:AV305&lt;&gt;"")*(B6:H305=AP6:AV305))+SUMPRODUCT((J6:J305&lt;&gt;"")*(AX6:AX305&lt;&gt;"")*(J6:J305=AX6:AX305))+SUMPRODUCT((L6:L305&lt;&gt;"")*(AZ6:AZ305&lt;&gt;"")*(L6:L305=AZ6:AZ305))</f>
        <v>0</v>
      </c>
    </row>
    <row r="2" spans="1:41" x14ac:dyDescent="0.35">
      <c r="A2" s="23" t="s">
        <v>133</v>
      </c>
    </row>
    <row r="5" spans="1:41" ht="32" customHeight="1" x14ac:dyDescent="0.35">
      <c r="A5" s="24" t="s">
        <v>134</v>
      </c>
      <c r="B5" s="24" t="s">
        <v>135</v>
      </c>
      <c r="C5" s="24" t="s">
        <v>64</v>
      </c>
      <c r="D5" s="24" t="s">
        <v>86</v>
      </c>
      <c r="E5" s="24" t="s">
        <v>110</v>
      </c>
      <c r="F5" s="24" t="s">
        <v>136</v>
      </c>
      <c r="G5" s="24" t="s">
        <v>137</v>
      </c>
      <c r="H5" s="24" t="s">
        <v>138</v>
      </c>
      <c r="I5" s="24" t="s">
        <v>101</v>
      </c>
      <c r="J5" s="24" t="s">
        <v>139</v>
      </c>
      <c r="K5" s="24" t="s">
        <v>140</v>
      </c>
      <c r="L5" s="24" t="s">
        <v>141</v>
      </c>
      <c r="N5" s="67" t="s">
        <v>142</v>
      </c>
      <c r="O5" s="65"/>
      <c r="P5" s="65"/>
      <c r="Q5" s="65"/>
    </row>
    <row r="6" spans="1:41" ht="32" customHeight="1" x14ac:dyDescent="0.35">
      <c r="A6" s="38" t="str">
        <f t="shared" ref="A6:A69" si="0">IF(B6="","","Đ"&amp;TEXT(ROW()-5,"00"))</f>
        <v/>
      </c>
      <c r="B6" s="26"/>
      <c r="C6" s="25"/>
      <c r="D6" s="26"/>
      <c r="E6" s="26"/>
      <c r="F6" s="26"/>
      <c r="G6" s="35"/>
      <c r="H6" s="35"/>
      <c r="I6" s="36" t="str">
        <f>IF(E6="","",IFERROR(INDEX('2. Lịch 12 tháng'!$S$6:$S$20,MATCH(E6,'2. Lịch 12 tháng'!$A$6:$A$20,0)),""))</f>
        <v/>
      </c>
      <c r="J6" s="25"/>
      <c r="K6" s="7" t="str">
        <f t="shared" ref="K6:K69" si="1">IF(E6="","",IF(J6="Có","Đã nghiệm thu",IF(AND(ISNUMBER(I6),I6&lt;=NGAY_XEM),"Trễ ảnh","Chờ")))</f>
        <v/>
      </c>
      <c r="L6" s="26"/>
      <c r="N6" s="24" t="s">
        <v>84</v>
      </c>
      <c r="O6" s="24" t="s">
        <v>143</v>
      </c>
      <c r="P6" s="24" t="s">
        <v>144</v>
      </c>
      <c r="Q6" s="24" t="s">
        <v>145</v>
      </c>
    </row>
    <row r="7" spans="1:41" x14ac:dyDescent="0.35">
      <c r="A7" s="38" t="str">
        <f t="shared" si="0"/>
        <v/>
      </c>
      <c r="B7" s="26"/>
      <c r="C7" s="25"/>
      <c r="D7" s="26"/>
      <c r="E7" s="26"/>
      <c r="F7" s="26"/>
      <c r="G7" s="35"/>
      <c r="H7" s="35"/>
      <c r="I7" s="36" t="str">
        <f>IF(E7="","",IFERROR(INDEX('2. Lịch 12 tháng'!$S$6:$S$20,MATCH(E7,'2. Lịch 12 tháng'!$A$6:$A$20,0)),""))</f>
        <v/>
      </c>
      <c r="J7" s="25"/>
      <c r="K7" s="7" t="str">
        <f t="shared" si="1"/>
        <v/>
      </c>
      <c r="L7" s="26"/>
      <c r="N7" s="7" t="str">
        <f>IF('2. Lịch 12 tháng'!A6="","",'2. Lịch 12 tháng'!A6)</f>
        <v/>
      </c>
      <c r="O7" s="38" t="str">
        <f t="shared" ref="O7:O21" si="2">IF(N7="","",COUNTIF($E$6:$E$305,N7))</f>
        <v/>
      </c>
      <c r="P7" s="38" t="str">
        <f t="shared" ref="P7:P21" si="3">IF(N7="","",COUNTIFS($E$6:$E$305,N7,$J$6:$J$305,"Có"))</f>
        <v/>
      </c>
      <c r="Q7" s="38" t="str">
        <f t="shared" ref="Q7:Q21" si="4">IF(N7="","",COUNTIFS($E$6:$E$305,N7,$K$6:$K$305,"Trễ ảnh"))</f>
        <v/>
      </c>
    </row>
    <row r="8" spans="1:41" x14ac:dyDescent="0.35">
      <c r="A8" s="38" t="str">
        <f t="shared" si="0"/>
        <v/>
      </c>
      <c r="B8" s="26"/>
      <c r="C8" s="25"/>
      <c r="D8" s="26"/>
      <c r="E8" s="26"/>
      <c r="F8" s="26"/>
      <c r="G8" s="35"/>
      <c r="H8" s="35"/>
      <c r="I8" s="36" t="str">
        <f>IF(E8="","",IFERROR(INDEX('2. Lịch 12 tháng'!$S$6:$S$20,MATCH(E8,'2. Lịch 12 tháng'!$A$6:$A$20,0)),""))</f>
        <v/>
      </c>
      <c r="J8" s="25"/>
      <c r="K8" s="7" t="str">
        <f t="shared" si="1"/>
        <v/>
      </c>
      <c r="L8" s="26"/>
      <c r="N8" s="7" t="str">
        <f>IF('2. Lịch 12 tháng'!A7="","",'2. Lịch 12 tháng'!A7)</f>
        <v/>
      </c>
      <c r="O8" s="38" t="str">
        <f t="shared" si="2"/>
        <v/>
      </c>
      <c r="P8" s="38" t="str">
        <f t="shared" si="3"/>
        <v/>
      </c>
      <c r="Q8" s="38" t="str">
        <f t="shared" si="4"/>
        <v/>
      </c>
    </row>
    <row r="9" spans="1:41" x14ac:dyDescent="0.35">
      <c r="A9" s="38" t="str">
        <f t="shared" si="0"/>
        <v/>
      </c>
      <c r="B9" s="26"/>
      <c r="C9" s="25"/>
      <c r="D9" s="26"/>
      <c r="E9" s="26"/>
      <c r="F9" s="26"/>
      <c r="G9" s="35"/>
      <c r="H9" s="35"/>
      <c r="I9" s="36" t="str">
        <f>IF(E9="","",IFERROR(INDEX('2. Lịch 12 tháng'!$S$6:$S$20,MATCH(E9,'2. Lịch 12 tháng'!$A$6:$A$20,0)),""))</f>
        <v/>
      </c>
      <c r="J9" s="25"/>
      <c r="K9" s="7" t="str">
        <f t="shared" si="1"/>
        <v/>
      </c>
      <c r="L9" s="26"/>
      <c r="N9" s="7" t="str">
        <f>IF('2. Lịch 12 tháng'!A8="","",'2. Lịch 12 tháng'!A8)</f>
        <v/>
      </c>
      <c r="O9" s="38" t="str">
        <f t="shared" si="2"/>
        <v/>
      </c>
      <c r="P9" s="38" t="str">
        <f t="shared" si="3"/>
        <v/>
      </c>
      <c r="Q9" s="38" t="str">
        <f t="shared" si="4"/>
        <v/>
      </c>
    </row>
    <row r="10" spans="1:41" x14ac:dyDescent="0.35">
      <c r="A10" s="38" t="str">
        <f t="shared" si="0"/>
        <v/>
      </c>
      <c r="B10" s="26"/>
      <c r="C10" s="25"/>
      <c r="D10" s="26"/>
      <c r="E10" s="26"/>
      <c r="F10" s="26"/>
      <c r="G10" s="35"/>
      <c r="H10" s="35"/>
      <c r="I10" s="36" t="str">
        <f>IF(E10="","",IFERROR(INDEX('2. Lịch 12 tháng'!$S$6:$S$20,MATCH(E10,'2. Lịch 12 tháng'!$A$6:$A$20,0)),""))</f>
        <v/>
      </c>
      <c r="J10" s="25"/>
      <c r="K10" s="7" t="str">
        <f t="shared" si="1"/>
        <v/>
      </c>
      <c r="L10" s="26"/>
      <c r="N10" s="7" t="str">
        <f>IF('2. Lịch 12 tháng'!A9="","",'2. Lịch 12 tháng'!A9)</f>
        <v/>
      </c>
      <c r="O10" s="38" t="str">
        <f t="shared" si="2"/>
        <v/>
      </c>
      <c r="P10" s="38" t="str">
        <f t="shared" si="3"/>
        <v/>
      </c>
      <c r="Q10" s="38" t="str">
        <f t="shared" si="4"/>
        <v/>
      </c>
    </row>
    <row r="11" spans="1:41" x14ac:dyDescent="0.35">
      <c r="A11" s="38" t="str">
        <f t="shared" si="0"/>
        <v/>
      </c>
      <c r="B11" s="26"/>
      <c r="C11" s="25"/>
      <c r="D11" s="26"/>
      <c r="E11" s="26"/>
      <c r="F11" s="26"/>
      <c r="G11" s="35"/>
      <c r="H11" s="35"/>
      <c r="I11" s="36" t="str">
        <f>IF(E11="","",IFERROR(INDEX('2. Lịch 12 tháng'!$S$6:$S$20,MATCH(E11,'2. Lịch 12 tháng'!$A$6:$A$20,0)),""))</f>
        <v/>
      </c>
      <c r="J11" s="25"/>
      <c r="K11" s="7" t="str">
        <f t="shared" si="1"/>
        <v/>
      </c>
      <c r="L11" s="26"/>
      <c r="N11" s="7" t="str">
        <f>IF('2. Lịch 12 tháng'!A10="","",'2. Lịch 12 tháng'!A10)</f>
        <v/>
      </c>
      <c r="O11" s="38" t="str">
        <f t="shared" si="2"/>
        <v/>
      </c>
      <c r="P11" s="38" t="str">
        <f t="shared" si="3"/>
        <v/>
      </c>
      <c r="Q11" s="38" t="str">
        <f t="shared" si="4"/>
        <v/>
      </c>
    </row>
    <row r="12" spans="1:41" x14ac:dyDescent="0.35">
      <c r="A12" s="38" t="str">
        <f t="shared" si="0"/>
        <v/>
      </c>
      <c r="B12" s="26"/>
      <c r="C12" s="25"/>
      <c r="D12" s="26"/>
      <c r="E12" s="26"/>
      <c r="F12" s="26"/>
      <c r="G12" s="35"/>
      <c r="H12" s="35"/>
      <c r="I12" s="36" t="str">
        <f>IF(E12="","",IFERROR(INDEX('2. Lịch 12 tháng'!$S$6:$S$20,MATCH(E12,'2. Lịch 12 tháng'!$A$6:$A$20,0)),""))</f>
        <v/>
      </c>
      <c r="J12" s="25"/>
      <c r="K12" s="7" t="str">
        <f t="shared" si="1"/>
        <v/>
      </c>
      <c r="L12" s="26"/>
      <c r="N12" s="7" t="str">
        <f>IF('2. Lịch 12 tháng'!A11="","",'2. Lịch 12 tháng'!A11)</f>
        <v/>
      </c>
      <c r="O12" s="38" t="str">
        <f t="shared" si="2"/>
        <v/>
      </c>
      <c r="P12" s="38" t="str">
        <f t="shared" si="3"/>
        <v/>
      </c>
      <c r="Q12" s="38" t="str">
        <f t="shared" si="4"/>
        <v/>
      </c>
    </row>
    <row r="13" spans="1:41" x14ac:dyDescent="0.35">
      <c r="A13" s="38" t="str">
        <f t="shared" si="0"/>
        <v/>
      </c>
      <c r="B13" s="26"/>
      <c r="C13" s="25"/>
      <c r="D13" s="26"/>
      <c r="E13" s="26"/>
      <c r="F13" s="26"/>
      <c r="G13" s="35"/>
      <c r="H13" s="35"/>
      <c r="I13" s="36" t="str">
        <f>IF(E13="","",IFERROR(INDEX('2. Lịch 12 tháng'!$S$6:$S$20,MATCH(E13,'2. Lịch 12 tháng'!$A$6:$A$20,0)),""))</f>
        <v/>
      </c>
      <c r="J13" s="25"/>
      <c r="K13" s="7" t="str">
        <f t="shared" si="1"/>
        <v/>
      </c>
      <c r="L13" s="26"/>
      <c r="N13" s="7" t="str">
        <f>IF('2. Lịch 12 tháng'!A12="","",'2. Lịch 12 tháng'!A12)</f>
        <v/>
      </c>
      <c r="O13" s="38" t="str">
        <f t="shared" si="2"/>
        <v/>
      </c>
      <c r="P13" s="38" t="str">
        <f t="shared" si="3"/>
        <v/>
      </c>
      <c r="Q13" s="38" t="str">
        <f t="shared" si="4"/>
        <v/>
      </c>
    </row>
    <row r="14" spans="1:41" x14ac:dyDescent="0.35">
      <c r="A14" s="38" t="str">
        <f t="shared" si="0"/>
        <v/>
      </c>
      <c r="B14" s="26"/>
      <c r="C14" s="25"/>
      <c r="D14" s="26"/>
      <c r="E14" s="26"/>
      <c r="F14" s="26"/>
      <c r="G14" s="35"/>
      <c r="H14" s="35"/>
      <c r="I14" s="36" t="str">
        <f>IF(E14="","",IFERROR(INDEX('2. Lịch 12 tháng'!$S$6:$S$20,MATCH(E14,'2. Lịch 12 tháng'!$A$6:$A$20,0)),""))</f>
        <v/>
      </c>
      <c r="J14" s="25"/>
      <c r="K14" s="7" t="str">
        <f t="shared" si="1"/>
        <v/>
      </c>
      <c r="L14" s="26"/>
      <c r="N14" s="7" t="str">
        <f>IF('2. Lịch 12 tháng'!A13="","",'2. Lịch 12 tháng'!A13)</f>
        <v/>
      </c>
      <c r="O14" s="38" t="str">
        <f t="shared" si="2"/>
        <v/>
      </c>
      <c r="P14" s="38" t="str">
        <f t="shared" si="3"/>
        <v/>
      </c>
      <c r="Q14" s="38" t="str">
        <f t="shared" si="4"/>
        <v/>
      </c>
    </row>
    <row r="15" spans="1:41" x14ac:dyDescent="0.35">
      <c r="A15" s="38" t="str">
        <f t="shared" si="0"/>
        <v/>
      </c>
      <c r="B15" s="26"/>
      <c r="C15" s="25"/>
      <c r="D15" s="26"/>
      <c r="E15" s="26"/>
      <c r="F15" s="26"/>
      <c r="G15" s="35"/>
      <c r="H15" s="35"/>
      <c r="I15" s="36" t="str">
        <f>IF(E15="","",IFERROR(INDEX('2. Lịch 12 tháng'!$S$6:$S$20,MATCH(E15,'2. Lịch 12 tháng'!$A$6:$A$20,0)),""))</f>
        <v/>
      </c>
      <c r="J15" s="25"/>
      <c r="K15" s="7" t="str">
        <f t="shared" si="1"/>
        <v/>
      </c>
      <c r="L15" s="26"/>
      <c r="N15" s="7" t="str">
        <f>IF('2. Lịch 12 tháng'!A14="","",'2. Lịch 12 tháng'!A14)</f>
        <v/>
      </c>
      <c r="O15" s="38" t="str">
        <f t="shared" si="2"/>
        <v/>
      </c>
      <c r="P15" s="38" t="str">
        <f t="shared" si="3"/>
        <v/>
      </c>
      <c r="Q15" s="38" t="str">
        <f t="shared" si="4"/>
        <v/>
      </c>
    </row>
    <row r="16" spans="1:41" x14ac:dyDescent="0.35">
      <c r="A16" s="38" t="str">
        <f t="shared" si="0"/>
        <v/>
      </c>
      <c r="B16" s="26"/>
      <c r="C16" s="25"/>
      <c r="D16" s="26"/>
      <c r="E16" s="26"/>
      <c r="F16" s="26"/>
      <c r="G16" s="35"/>
      <c r="H16" s="35"/>
      <c r="I16" s="36" t="str">
        <f>IF(E16="","",IFERROR(INDEX('2. Lịch 12 tháng'!$S$6:$S$20,MATCH(E16,'2. Lịch 12 tháng'!$A$6:$A$20,0)),""))</f>
        <v/>
      </c>
      <c r="J16" s="25"/>
      <c r="K16" s="7" t="str">
        <f t="shared" si="1"/>
        <v/>
      </c>
      <c r="L16" s="26"/>
      <c r="N16" s="7" t="str">
        <f>IF('2. Lịch 12 tháng'!A15="","",'2. Lịch 12 tháng'!A15)</f>
        <v/>
      </c>
      <c r="O16" s="38" t="str">
        <f t="shared" si="2"/>
        <v/>
      </c>
      <c r="P16" s="38" t="str">
        <f t="shared" si="3"/>
        <v/>
      </c>
      <c r="Q16" s="38" t="str">
        <f t="shared" si="4"/>
        <v/>
      </c>
    </row>
    <row r="17" spans="1:17" x14ac:dyDescent="0.35">
      <c r="A17" s="38" t="str">
        <f t="shared" si="0"/>
        <v/>
      </c>
      <c r="B17" s="26"/>
      <c r="C17" s="25"/>
      <c r="D17" s="26"/>
      <c r="E17" s="26"/>
      <c r="F17" s="26"/>
      <c r="G17" s="35"/>
      <c r="H17" s="35"/>
      <c r="I17" s="36" t="str">
        <f>IF(E17="","",IFERROR(INDEX('2. Lịch 12 tháng'!$S$6:$S$20,MATCH(E17,'2. Lịch 12 tháng'!$A$6:$A$20,0)),""))</f>
        <v/>
      </c>
      <c r="J17" s="25"/>
      <c r="K17" s="7" t="str">
        <f t="shared" si="1"/>
        <v/>
      </c>
      <c r="L17" s="26"/>
      <c r="N17" s="7" t="str">
        <f>IF('2. Lịch 12 tháng'!A16="","",'2. Lịch 12 tháng'!A16)</f>
        <v/>
      </c>
      <c r="O17" s="38" t="str">
        <f t="shared" si="2"/>
        <v/>
      </c>
      <c r="P17" s="38" t="str">
        <f t="shared" si="3"/>
        <v/>
      </c>
      <c r="Q17" s="38" t="str">
        <f t="shared" si="4"/>
        <v/>
      </c>
    </row>
    <row r="18" spans="1:17" x14ac:dyDescent="0.35">
      <c r="A18" s="38" t="str">
        <f t="shared" si="0"/>
        <v/>
      </c>
      <c r="B18" s="26"/>
      <c r="C18" s="25"/>
      <c r="D18" s="26"/>
      <c r="E18" s="26"/>
      <c r="F18" s="26"/>
      <c r="G18" s="35"/>
      <c r="H18" s="35"/>
      <c r="I18" s="36" t="str">
        <f>IF(E18="","",IFERROR(INDEX('2. Lịch 12 tháng'!$S$6:$S$20,MATCH(E18,'2. Lịch 12 tháng'!$A$6:$A$20,0)),""))</f>
        <v/>
      </c>
      <c r="J18" s="25"/>
      <c r="K18" s="7" t="str">
        <f t="shared" si="1"/>
        <v/>
      </c>
      <c r="L18" s="26"/>
      <c r="N18" s="7" t="str">
        <f>IF('2. Lịch 12 tháng'!A17="","",'2. Lịch 12 tháng'!A17)</f>
        <v/>
      </c>
      <c r="O18" s="38" t="str">
        <f t="shared" si="2"/>
        <v/>
      </c>
      <c r="P18" s="38" t="str">
        <f t="shared" si="3"/>
        <v/>
      </c>
      <c r="Q18" s="38" t="str">
        <f t="shared" si="4"/>
        <v/>
      </c>
    </row>
    <row r="19" spans="1:17" x14ac:dyDescent="0.35">
      <c r="A19" s="38" t="str">
        <f t="shared" si="0"/>
        <v/>
      </c>
      <c r="B19" s="26"/>
      <c r="C19" s="25"/>
      <c r="D19" s="26"/>
      <c r="E19" s="26"/>
      <c r="F19" s="26"/>
      <c r="G19" s="35"/>
      <c r="H19" s="35"/>
      <c r="I19" s="36" t="str">
        <f>IF(E19="","",IFERROR(INDEX('2. Lịch 12 tháng'!$S$6:$S$20,MATCH(E19,'2. Lịch 12 tháng'!$A$6:$A$20,0)),""))</f>
        <v/>
      </c>
      <c r="J19" s="25"/>
      <c r="K19" s="7" t="str">
        <f t="shared" si="1"/>
        <v/>
      </c>
      <c r="L19" s="26"/>
      <c r="N19" s="7" t="str">
        <f>IF('2. Lịch 12 tháng'!A18="","",'2. Lịch 12 tháng'!A18)</f>
        <v/>
      </c>
      <c r="O19" s="38" t="str">
        <f t="shared" si="2"/>
        <v/>
      </c>
      <c r="P19" s="38" t="str">
        <f t="shared" si="3"/>
        <v/>
      </c>
      <c r="Q19" s="38" t="str">
        <f t="shared" si="4"/>
        <v/>
      </c>
    </row>
    <row r="20" spans="1:17" x14ac:dyDescent="0.35">
      <c r="A20" s="38" t="str">
        <f t="shared" si="0"/>
        <v/>
      </c>
      <c r="B20" s="26"/>
      <c r="C20" s="25"/>
      <c r="D20" s="26"/>
      <c r="E20" s="26"/>
      <c r="F20" s="26"/>
      <c r="G20" s="35"/>
      <c r="H20" s="35"/>
      <c r="I20" s="36" t="str">
        <f>IF(E20="","",IFERROR(INDEX('2. Lịch 12 tháng'!$S$6:$S$20,MATCH(E20,'2. Lịch 12 tháng'!$A$6:$A$20,0)),""))</f>
        <v/>
      </c>
      <c r="J20" s="25"/>
      <c r="K20" s="7" t="str">
        <f t="shared" si="1"/>
        <v/>
      </c>
      <c r="L20" s="26"/>
      <c r="N20" s="7" t="str">
        <f>IF('2. Lịch 12 tháng'!A19="","",'2. Lịch 12 tháng'!A19)</f>
        <v/>
      </c>
      <c r="O20" s="38" t="str">
        <f t="shared" si="2"/>
        <v/>
      </c>
      <c r="P20" s="38" t="str">
        <f t="shared" si="3"/>
        <v/>
      </c>
      <c r="Q20" s="38" t="str">
        <f t="shared" si="4"/>
        <v/>
      </c>
    </row>
    <row r="21" spans="1:17" x14ac:dyDescent="0.35">
      <c r="A21" s="38" t="str">
        <f t="shared" si="0"/>
        <v/>
      </c>
      <c r="B21" s="26"/>
      <c r="C21" s="25"/>
      <c r="D21" s="26"/>
      <c r="E21" s="26"/>
      <c r="F21" s="26"/>
      <c r="G21" s="35"/>
      <c r="H21" s="35"/>
      <c r="I21" s="36" t="str">
        <f>IF(E21="","",IFERROR(INDEX('2. Lịch 12 tháng'!$S$6:$S$20,MATCH(E21,'2. Lịch 12 tháng'!$A$6:$A$20,0)),""))</f>
        <v/>
      </c>
      <c r="J21" s="25"/>
      <c r="K21" s="7" t="str">
        <f t="shared" si="1"/>
        <v/>
      </c>
      <c r="L21" s="26"/>
      <c r="N21" s="7" t="str">
        <f>IF('2. Lịch 12 tháng'!A20="","",'2. Lịch 12 tháng'!A20)</f>
        <v/>
      </c>
      <c r="O21" s="38" t="str">
        <f t="shared" si="2"/>
        <v/>
      </c>
      <c r="P21" s="38" t="str">
        <f t="shared" si="3"/>
        <v/>
      </c>
      <c r="Q21" s="38" t="str">
        <f t="shared" si="4"/>
        <v/>
      </c>
    </row>
    <row r="22" spans="1:17" x14ac:dyDescent="0.35">
      <c r="A22" s="38" t="str">
        <f t="shared" si="0"/>
        <v/>
      </c>
      <c r="B22" s="26"/>
      <c r="C22" s="25"/>
      <c r="D22" s="26"/>
      <c r="E22" s="26"/>
      <c r="F22" s="26"/>
      <c r="G22" s="35"/>
      <c r="H22" s="35"/>
      <c r="I22" s="36" t="str">
        <f>IF(E22="","",IFERROR(INDEX('2. Lịch 12 tháng'!$S$6:$S$20,MATCH(E22,'2. Lịch 12 tháng'!$A$6:$A$20,0)),""))</f>
        <v/>
      </c>
      <c r="J22" s="25"/>
      <c r="K22" s="7" t="str">
        <f t="shared" si="1"/>
        <v/>
      </c>
      <c r="L22" s="26"/>
    </row>
    <row r="23" spans="1:17" x14ac:dyDescent="0.35">
      <c r="A23" s="38" t="str">
        <f t="shared" si="0"/>
        <v/>
      </c>
      <c r="B23" s="26"/>
      <c r="C23" s="25"/>
      <c r="D23" s="26"/>
      <c r="E23" s="26"/>
      <c r="F23" s="26"/>
      <c r="G23" s="35"/>
      <c r="H23" s="35"/>
      <c r="I23" s="36" t="str">
        <f>IF(E23="","",IFERROR(INDEX('2. Lịch 12 tháng'!$S$6:$S$20,MATCH(E23,'2. Lịch 12 tháng'!$A$6:$A$20,0)),""))</f>
        <v/>
      </c>
      <c r="J23" s="25"/>
      <c r="K23" s="7" t="str">
        <f t="shared" si="1"/>
        <v/>
      </c>
      <c r="L23" s="26"/>
    </row>
    <row r="24" spans="1:17" x14ac:dyDescent="0.35">
      <c r="A24" s="38" t="str">
        <f t="shared" si="0"/>
        <v/>
      </c>
      <c r="B24" s="26"/>
      <c r="C24" s="25"/>
      <c r="D24" s="26"/>
      <c r="E24" s="26"/>
      <c r="F24" s="26"/>
      <c r="G24" s="35"/>
      <c r="H24" s="35"/>
      <c r="I24" s="36" t="str">
        <f>IF(E24="","",IFERROR(INDEX('2. Lịch 12 tháng'!$S$6:$S$20,MATCH(E24,'2. Lịch 12 tháng'!$A$6:$A$20,0)),""))</f>
        <v/>
      </c>
      <c r="J24" s="25"/>
      <c r="K24" s="7" t="str">
        <f t="shared" si="1"/>
        <v/>
      </c>
      <c r="L24" s="26"/>
    </row>
    <row r="25" spans="1:17" x14ac:dyDescent="0.35">
      <c r="A25" s="38" t="str">
        <f t="shared" si="0"/>
        <v/>
      </c>
      <c r="B25" s="26"/>
      <c r="C25" s="25"/>
      <c r="D25" s="26"/>
      <c r="E25" s="26"/>
      <c r="F25" s="26"/>
      <c r="G25" s="35"/>
      <c r="H25" s="35"/>
      <c r="I25" s="36" t="str">
        <f>IF(E25="","",IFERROR(INDEX('2. Lịch 12 tháng'!$S$6:$S$20,MATCH(E25,'2. Lịch 12 tháng'!$A$6:$A$20,0)),""))</f>
        <v/>
      </c>
      <c r="J25" s="25"/>
      <c r="K25" s="7" t="str">
        <f t="shared" si="1"/>
        <v/>
      </c>
      <c r="L25" s="26"/>
    </row>
    <row r="26" spans="1:17" x14ac:dyDescent="0.35">
      <c r="A26" s="38" t="str">
        <f t="shared" si="0"/>
        <v/>
      </c>
      <c r="B26" s="26"/>
      <c r="C26" s="25"/>
      <c r="D26" s="26"/>
      <c r="E26" s="26"/>
      <c r="F26" s="26"/>
      <c r="G26" s="35"/>
      <c r="H26" s="35"/>
      <c r="I26" s="36" t="str">
        <f>IF(E26="","",IFERROR(INDEX('2. Lịch 12 tháng'!$S$6:$S$20,MATCH(E26,'2. Lịch 12 tháng'!$A$6:$A$20,0)),""))</f>
        <v/>
      </c>
      <c r="J26" s="25"/>
      <c r="K26" s="7" t="str">
        <f t="shared" si="1"/>
        <v/>
      </c>
      <c r="L26" s="26"/>
    </row>
    <row r="27" spans="1:17" x14ac:dyDescent="0.35">
      <c r="A27" s="38" t="str">
        <f t="shared" si="0"/>
        <v/>
      </c>
      <c r="B27" s="26"/>
      <c r="C27" s="25"/>
      <c r="D27" s="26"/>
      <c r="E27" s="26"/>
      <c r="F27" s="26"/>
      <c r="G27" s="35"/>
      <c r="H27" s="35"/>
      <c r="I27" s="36" t="str">
        <f>IF(E27="","",IFERROR(INDEX('2. Lịch 12 tháng'!$S$6:$S$20,MATCH(E27,'2. Lịch 12 tháng'!$A$6:$A$20,0)),""))</f>
        <v/>
      </c>
      <c r="J27" s="25"/>
      <c r="K27" s="7" t="str">
        <f t="shared" si="1"/>
        <v/>
      </c>
      <c r="L27" s="26"/>
    </row>
    <row r="28" spans="1:17" x14ac:dyDescent="0.35">
      <c r="A28" s="38" t="str">
        <f t="shared" si="0"/>
        <v/>
      </c>
      <c r="B28" s="26"/>
      <c r="C28" s="25"/>
      <c r="D28" s="26"/>
      <c r="E28" s="26"/>
      <c r="F28" s="26"/>
      <c r="G28" s="35"/>
      <c r="H28" s="35"/>
      <c r="I28" s="36" t="str">
        <f>IF(E28="","",IFERROR(INDEX('2. Lịch 12 tháng'!$S$6:$S$20,MATCH(E28,'2. Lịch 12 tháng'!$A$6:$A$20,0)),""))</f>
        <v/>
      </c>
      <c r="J28" s="25"/>
      <c r="K28" s="7" t="str">
        <f t="shared" si="1"/>
        <v/>
      </c>
      <c r="L28" s="26"/>
    </row>
    <row r="29" spans="1:17" x14ac:dyDescent="0.35">
      <c r="A29" s="38" t="str">
        <f t="shared" si="0"/>
        <v/>
      </c>
      <c r="B29" s="26"/>
      <c r="C29" s="25"/>
      <c r="D29" s="26"/>
      <c r="E29" s="26"/>
      <c r="F29" s="26"/>
      <c r="G29" s="35"/>
      <c r="H29" s="35"/>
      <c r="I29" s="36" t="str">
        <f>IF(E29="","",IFERROR(INDEX('2. Lịch 12 tháng'!$S$6:$S$20,MATCH(E29,'2. Lịch 12 tháng'!$A$6:$A$20,0)),""))</f>
        <v/>
      </c>
      <c r="J29" s="25"/>
      <c r="K29" s="7" t="str">
        <f t="shared" si="1"/>
        <v/>
      </c>
      <c r="L29" s="26"/>
    </row>
    <row r="30" spans="1:17" x14ac:dyDescent="0.35">
      <c r="A30" s="38" t="str">
        <f t="shared" si="0"/>
        <v/>
      </c>
      <c r="B30" s="26"/>
      <c r="C30" s="25"/>
      <c r="D30" s="26"/>
      <c r="E30" s="26"/>
      <c r="F30" s="26"/>
      <c r="G30" s="35"/>
      <c r="H30" s="35"/>
      <c r="I30" s="36" t="str">
        <f>IF(E30="","",IFERROR(INDEX('2. Lịch 12 tháng'!$S$6:$S$20,MATCH(E30,'2. Lịch 12 tháng'!$A$6:$A$20,0)),""))</f>
        <v/>
      </c>
      <c r="J30" s="25"/>
      <c r="K30" s="7" t="str">
        <f t="shared" si="1"/>
        <v/>
      </c>
      <c r="L30" s="26"/>
    </row>
    <row r="31" spans="1:17" x14ac:dyDescent="0.35">
      <c r="A31" s="38" t="str">
        <f t="shared" si="0"/>
        <v/>
      </c>
      <c r="B31" s="26"/>
      <c r="C31" s="25"/>
      <c r="D31" s="26"/>
      <c r="E31" s="26"/>
      <c r="F31" s="26"/>
      <c r="G31" s="35"/>
      <c r="H31" s="35"/>
      <c r="I31" s="36" t="str">
        <f>IF(E31="","",IFERROR(INDEX('2. Lịch 12 tháng'!$S$6:$S$20,MATCH(E31,'2. Lịch 12 tháng'!$A$6:$A$20,0)),""))</f>
        <v/>
      </c>
      <c r="J31" s="25"/>
      <c r="K31" s="7" t="str">
        <f t="shared" si="1"/>
        <v/>
      </c>
      <c r="L31" s="26"/>
    </row>
    <row r="32" spans="1:17" x14ac:dyDescent="0.35">
      <c r="A32" s="38" t="str">
        <f t="shared" si="0"/>
        <v/>
      </c>
      <c r="B32" s="26"/>
      <c r="C32" s="25"/>
      <c r="D32" s="26"/>
      <c r="E32" s="26"/>
      <c r="F32" s="26"/>
      <c r="G32" s="35"/>
      <c r="H32" s="35"/>
      <c r="I32" s="36" t="str">
        <f>IF(E32="","",IFERROR(INDEX('2. Lịch 12 tháng'!$S$6:$S$20,MATCH(E32,'2. Lịch 12 tháng'!$A$6:$A$20,0)),""))</f>
        <v/>
      </c>
      <c r="J32" s="25"/>
      <c r="K32" s="7" t="str">
        <f t="shared" si="1"/>
        <v/>
      </c>
      <c r="L32" s="26"/>
    </row>
    <row r="33" spans="1:12" x14ac:dyDescent="0.35">
      <c r="A33" s="38" t="str">
        <f t="shared" si="0"/>
        <v/>
      </c>
      <c r="B33" s="26"/>
      <c r="C33" s="25"/>
      <c r="D33" s="26"/>
      <c r="E33" s="26"/>
      <c r="F33" s="26"/>
      <c r="G33" s="35"/>
      <c r="H33" s="35"/>
      <c r="I33" s="36" t="str">
        <f>IF(E33="","",IFERROR(INDEX('2. Lịch 12 tháng'!$S$6:$S$20,MATCH(E33,'2. Lịch 12 tháng'!$A$6:$A$20,0)),""))</f>
        <v/>
      </c>
      <c r="J33" s="25"/>
      <c r="K33" s="7" t="str">
        <f t="shared" si="1"/>
        <v/>
      </c>
      <c r="L33" s="26"/>
    </row>
    <row r="34" spans="1:12" x14ac:dyDescent="0.35">
      <c r="A34" s="38" t="str">
        <f t="shared" si="0"/>
        <v/>
      </c>
      <c r="B34" s="26"/>
      <c r="C34" s="25"/>
      <c r="D34" s="26"/>
      <c r="E34" s="26"/>
      <c r="F34" s="26"/>
      <c r="G34" s="35"/>
      <c r="H34" s="35"/>
      <c r="I34" s="36" t="str">
        <f>IF(E34="","",IFERROR(INDEX('2. Lịch 12 tháng'!$S$6:$S$20,MATCH(E34,'2. Lịch 12 tháng'!$A$6:$A$20,0)),""))</f>
        <v/>
      </c>
      <c r="J34" s="25"/>
      <c r="K34" s="7" t="str">
        <f t="shared" si="1"/>
        <v/>
      </c>
      <c r="L34" s="26"/>
    </row>
    <row r="35" spans="1:12" x14ac:dyDescent="0.35">
      <c r="A35" s="38" t="str">
        <f t="shared" si="0"/>
        <v/>
      </c>
      <c r="B35" s="26"/>
      <c r="C35" s="25"/>
      <c r="D35" s="26"/>
      <c r="E35" s="26"/>
      <c r="F35" s="26"/>
      <c r="G35" s="35"/>
      <c r="H35" s="35"/>
      <c r="I35" s="36" t="str">
        <f>IF(E35="","",IFERROR(INDEX('2. Lịch 12 tháng'!$S$6:$S$20,MATCH(E35,'2. Lịch 12 tháng'!$A$6:$A$20,0)),""))</f>
        <v/>
      </c>
      <c r="J35" s="25"/>
      <c r="K35" s="7" t="str">
        <f t="shared" si="1"/>
        <v/>
      </c>
      <c r="L35" s="26"/>
    </row>
    <row r="36" spans="1:12" x14ac:dyDescent="0.35">
      <c r="A36" s="38" t="str">
        <f t="shared" si="0"/>
        <v/>
      </c>
      <c r="B36" s="26"/>
      <c r="C36" s="25"/>
      <c r="D36" s="26"/>
      <c r="E36" s="26"/>
      <c r="F36" s="26"/>
      <c r="G36" s="35"/>
      <c r="H36" s="35"/>
      <c r="I36" s="36" t="str">
        <f>IF(E36="","",IFERROR(INDEX('2. Lịch 12 tháng'!$S$6:$S$20,MATCH(E36,'2. Lịch 12 tháng'!$A$6:$A$20,0)),""))</f>
        <v/>
      </c>
      <c r="J36" s="25"/>
      <c r="K36" s="7" t="str">
        <f t="shared" si="1"/>
        <v/>
      </c>
      <c r="L36" s="26"/>
    </row>
    <row r="37" spans="1:12" x14ac:dyDescent="0.35">
      <c r="A37" s="38" t="str">
        <f t="shared" si="0"/>
        <v/>
      </c>
      <c r="B37" s="26"/>
      <c r="C37" s="25"/>
      <c r="D37" s="26"/>
      <c r="E37" s="26"/>
      <c r="F37" s="26"/>
      <c r="G37" s="35"/>
      <c r="H37" s="35"/>
      <c r="I37" s="36" t="str">
        <f>IF(E37="","",IFERROR(INDEX('2. Lịch 12 tháng'!$S$6:$S$20,MATCH(E37,'2. Lịch 12 tháng'!$A$6:$A$20,0)),""))</f>
        <v/>
      </c>
      <c r="J37" s="25"/>
      <c r="K37" s="7" t="str">
        <f t="shared" si="1"/>
        <v/>
      </c>
      <c r="L37" s="26"/>
    </row>
    <row r="38" spans="1:12" x14ac:dyDescent="0.35">
      <c r="A38" s="38" t="str">
        <f t="shared" si="0"/>
        <v/>
      </c>
      <c r="B38" s="26"/>
      <c r="C38" s="25"/>
      <c r="D38" s="26"/>
      <c r="E38" s="26"/>
      <c r="F38" s="26"/>
      <c r="G38" s="35"/>
      <c r="H38" s="35"/>
      <c r="I38" s="36" t="str">
        <f>IF(E38="","",IFERROR(INDEX('2. Lịch 12 tháng'!$S$6:$S$20,MATCH(E38,'2. Lịch 12 tháng'!$A$6:$A$20,0)),""))</f>
        <v/>
      </c>
      <c r="J38" s="25"/>
      <c r="K38" s="7" t="str">
        <f t="shared" si="1"/>
        <v/>
      </c>
      <c r="L38" s="26"/>
    </row>
    <row r="39" spans="1:12" x14ac:dyDescent="0.35">
      <c r="A39" s="38" t="str">
        <f t="shared" si="0"/>
        <v/>
      </c>
      <c r="B39" s="26"/>
      <c r="C39" s="25"/>
      <c r="D39" s="26"/>
      <c r="E39" s="26"/>
      <c r="F39" s="26"/>
      <c r="G39" s="35"/>
      <c r="H39" s="35"/>
      <c r="I39" s="36" t="str">
        <f>IF(E39="","",IFERROR(INDEX('2. Lịch 12 tháng'!$S$6:$S$20,MATCH(E39,'2. Lịch 12 tháng'!$A$6:$A$20,0)),""))</f>
        <v/>
      </c>
      <c r="J39" s="25"/>
      <c r="K39" s="7" t="str">
        <f t="shared" si="1"/>
        <v/>
      </c>
      <c r="L39" s="26"/>
    </row>
    <row r="40" spans="1:12" x14ac:dyDescent="0.35">
      <c r="A40" s="38" t="str">
        <f t="shared" si="0"/>
        <v/>
      </c>
      <c r="B40" s="26"/>
      <c r="C40" s="25"/>
      <c r="D40" s="26"/>
      <c r="E40" s="26"/>
      <c r="F40" s="26"/>
      <c r="G40" s="35"/>
      <c r="H40" s="35"/>
      <c r="I40" s="36" t="str">
        <f>IF(E40="","",IFERROR(INDEX('2. Lịch 12 tháng'!$S$6:$S$20,MATCH(E40,'2. Lịch 12 tháng'!$A$6:$A$20,0)),""))</f>
        <v/>
      </c>
      <c r="J40" s="25"/>
      <c r="K40" s="7" t="str">
        <f t="shared" si="1"/>
        <v/>
      </c>
      <c r="L40" s="26"/>
    </row>
    <row r="41" spans="1:12" x14ac:dyDescent="0.35">
      <c r="A41" s="38" t="str">
        <f t="shared" si="0"/>
        <v/>
      </c>
      <c r="B41" s="26"/>
      <c r="C41" s="25"/>
      <c r="D41" s="26"/>
      <c r="E41" s="26"/>
      <c r="F41" s="26"/>
      <c r="G41" s="35"/>
      <c r="H41" s="35"/>
      <c r="I41" s="36" t="str">
        <f>IF(E41="","",IFERROR(INDEX('2. Lịch 12 tháng'!$S$6:$S$20,MATCH(E41,'2. Lịch 12 tháng'!$A$6:$A$20,0)),""))</f>
        <v/>
      </c>
      <c r="J41" s="25"/>
      <c r="K41" s="7" t="str">
        <f t="shared" si="1"/>
        <v/>
      </c>
      <c r="L41" s="26"/>
    </row>
    <row r="42" spans="1:12" x14ac:dyDescent="0.35">
      <c r="A42" s="38" t="str">
        <f t="shared" si="0"/>
        <v/>
      </c>
      <c r="B42" s="26"/>
      <c r="C42" s="25"/>
      <c r="D42" s="26"/>
      <c r="E42" s="26"/>
      <c r="F42" s="26"/>
      <c r="G42" s="35"/>
      <c r="H42" s="35"/>
      <c r="I42" s="36" t="str">
        <f>IF(E42="","",IFERROR(INDEX('2. Lịch 12 tháng'!$S$6:$S$20,MATCH(E42,'2. Lịch 12 tháng'!$A$6:$A$20,0)),""))</f>
        <v/>
      </c>
      <c r="J42" s="25"/>
      <c r="K42" s="7" t="str">
        <f t="shared" si="1"/>
        <v/>
      </c>
      <c r="L42" s="26"/>
    </row>
    <row r="43" spans="1:12" x14ac:dyDescent="0.35">
      <c r="A43" s="38" t="str">
        <f t="shared" si="0"/>
        <v/>
      </c>
      <c r="B43" s="26"/>
      <c r="C43" s="25"/>
      <c r="D43" s="26"/>
      <c r="E43" s="26"/>
      <c r="F43" s="26"/>
      <c r="G43" s="35"/>
      <c r="H43" s="35"/>
      <c r="I43" s="36" t="str">
        <f>IF(E43="","",IFERROR(INDEX('2. Lịch 12 tháng'!$S$6:$S$20,MATCH(E43,'2. Lịch 12 tháng'!$A$6:$A$20,0)),""))</f>
        <v/>
      </c>
      <c r="J43" s="25"/>
      <c r="K43" s="7" t="str">
        <f t="shared" si="1"/>
        <v/>
      </c>
      <c r="L43" s="26"/>
    </row>
    <row r="44" spans="1:12" x14ac:dyDescent="0.35">
      <c r="A44" s="38" t="str">
        <f t="shared" si="0"/>
        <v/>
      </c>
      <c r="B44" s="26"/>
      <c r="C44" s="25"/>
      <c r="D44" s="26"/>
      <c r="E44" s="26"/>
      <c r="F44" s="26"/>
      <c r="G44" s="35"/>
      <c r="H44" s="35"/>
      <c r="I44" s="36" t="str">
        <f>IF(E44="","",IFERROR(INDEX('2. Lịch 12 tháng'!$S$6:$S$20,MATCH(E44,'2. Lịch 12 tháng'!$A$6:$A$20,0)),""))</f>
        <v/>
      </c>
      <c r="J44" s="25"/>
      <c r="K44" s="7" t="str">
        <f t="shared" si="1"/>
        <v/>
      </c>
      <c r="L44" s="26"/>
    </row>
    <row r="45" spans="1:12" x14ac:dyDescent="0.35">
      <c r="A45" s="38" t="str">
        <f t="shared" si="0"/>
        <v/>
      </c>
      <c r="B45" s="26"/>
      <c r="C45" s="25"/>
      <c r="D45" s="26"/>
      <c r="E45" s="26"/>
      <c r="F45" s="26"/>
      <c r="G45" s="35"/>
      <c r="H45" s="35"/>
      <c r="I45" s="36" t="str">
        <f>IF(E45="","",IFERROR(INDEX('2. Lịch 12 tháng'!$S$6:$S$20,MATCH(E45,'2. Lịch 12 tháng'!$A$6:$A$20,0)),""))</f>
        <v/>
      </c>
      <c r="J45" s="25"/>
      <c r="K45" s="7" t="str">
        <f t="shared" si="1"/>
        <v/>
      </c>
      <c r="L45" s="26"/>
    </row>
    <row r="46" spans="1:12" x14ac:dyDescent="0.35">
      <c r="A46" s="38" t="str">
        <f t="shared" si="0"/>
        <v/>
      </c>
      <c r="B46" s="26"/>
      <c r="C46" s="25"/>
      <c r="D46" s="26"/>
      <c r="E46" s="26"/>
      <c r="F46" s="26"/>
      <c r="G46" s="35"/>
      <c r="H46" s="35"/>
      <c r="I46" s="36" t="str">
        <f>IF(E46="","",IFERROR(INDEX('2. Lịch 12 tháng'!$S$6:$S$20,MATCH(E46,'2. Lịch 12 tháng'!$A$6:$A$20,0)),""))</f>
        <v/>
      </c>
      <c r="J46" s="25"/>
      <c r="K46" s="7" t="str">
        <f t="shared" si="1"/>
        <v/>
      </c>
      <c r="L46" s="26"/>
    </row>
    <row r="47" spans="1:12" x14ac:dyDescent="0.35">
      <c r="A47" s="38" t="str">
        <f t="shared" si="0"/>
        <v/>
      </c>
      <c r="B47" s="26"/>
      <c r="C47" s="25"/>
      <c r="D47" s="26"/>
      <c r="E47" s="26"/>
      <c r="F47" s="26"/>
      <c r="G47" s="35"/>
      <c r="H47" s="35"/>
      <c r="I47" s="36" t="str">
        <f>IF(E47="","",IFERROR(INDEX('2. Lịch 12 tháng'!$S$6:$S$20,MATCH(E47,'2. Lịch 12 tháng'!$A$6:$A$20,0)),""))</f>
        <v/>
      </c>
      <c r="J47" s="25"/>
      <c r="K47" s="7" t="str">
        <f t="shared" si="1"/>
        <v/>
      </c>
      <c r="L47" s="26"/>
    </row>
    <row r="48" spans="1:12" x14ac:dyDescent="0.35">
      <c r="A48" s="38" t="str">
        <f t="shared" si="0"/>
        <v/>
      </c>
      <c r="B48" s="26"/>
      <c r="C48" s="25"/>
      <c r="D48" s="26"/>
      <c r="E48" s="26"/>
      <c r="F48" s="26"/>
      <c r="G48" s="35"/>
      <c r="H48" s="35"/>
      <c r="I48" s="36" t="str">
        <f>IF(E48="","",IFERROR(INDEX('2. Lịch 12 tháng'!$S$6:$S$20,MATCH(E48,'2. Lịch 12 tháng'!$A$6:$A$20,0)),""))</f>
        <v/>
      </c>
      <c r="J48" s="25"/>
      <c r="K48" s="7" t="str">
        <f t="shared" si="1"/>
        <v/>
      </c>
      <c r="L48" s="26"/>
    </row>
    <row r="49" spans="1:12" x14ac:dyDescent="0.35">
      <c r="A49" s="38" t="str">
        <f t="shared" si="0"/>
        <v/>
      </c>
      <c r="B49" s="26"/>
      <c r="C49" s="25"/>
      <c r="D49" s="26"/>
      <c r="E49" s="26"/>
      <c r="F49" s="26"/>
      <c r="G49" s="35"/>
      <c r="H49" s="35"/>
      <c r="I49" s="36" t="str">
        <f>IF(E49="","",IFERROR(INDEX('2. Lịch 12 tháng'!$S$6:$S$20,MATCH(E49,'2. Lịch 12 tháng'!$A$6:$A$20,0)),""))</f>
        <v/>
      </c>
      <c r="J49" s="25"/>
      <c r="K49" s="7" t="str">
        <f t="shared" si="1"/>
        <v/>
      </c>
      <c r="L49" s="26"/>
    </row>
    <row r="50" spans="1:12" x14ac:dyDescent="0.35">
      <c r="A50" s="38" t="str">
        <f t="shared" si="0"/>
        <v/>
      </c>
      <c r="B50" s="26"/>
      <c r="C50" s="25"/>
      <c r="D50" s="26"/>
      <c r="E50" s="26"/>
      <c r="F50" s="26"/>
      <c r="G50" s="35"/>
      <c r="H50" s="35"/>
      <c r="I50" s="36" t="str">
        <f>IF(E50="","",IFERROR(INDEX('2. Lịch 12 tháng'!$S$6:$S$20,MATCH(E50,'2. Lịch 12 tháng'!$A$6:$A$20,0)),""))</f>
        <v/>
      </c>
      <c r="J50" s="25"/>
      <c r="K50" s="7" t="str">
        <f t="shared" si="1"/>
        <v/>
      </c>
      <c r="L50" s="26"/>
    </row>
    <row r="51" spans="1:12" x14ac:dyDescent="0.35">
      <c r="A51" s="38" t="str">
        <f t="shared" si="0"/>
        <v/>
      </c>
      <c r="B51" s="26"/>
      <c r="C51" s="25"/>
      <c r="D51" s="26"/>
      <c r="E51" s="26"/>
      <c r="F51" s="26"/>
      <c r="G51" s="35"/>
      <c r="H51" s="35"/>
      <c r="I51" s="36" t="str">
        <f>IF(E51="","",IFERROR(INDEX('2. Lịch 12 tháng'!$S$6:$S$20,MATCH(E51,'2. Lịch 12 tháng'!$A$6:$A$20,0)),""))</f>
        <v/>
      </c>
      <c r="J51" s="25"/>
      <c r="K51" s="7" t="str">
        <f t="shared" si="1"/>
        <v/>
      </c>
      <c r="L51" s="26"/>
    </row>
    <row r="52" spans="1:12" x14ac:dyDescent="0.35">
      <c r="A52" s="38" t="str">
        <f t="shared" si="0"/>
        <v/>
      </c>
      <c r="B52" s="26"/>
      <c r="C52" s="25"/>
      <c r="D52" s="26"/>
      <c r="E52" s="26"/>
      <c r="F52" s="26"/>
      <c r="G52" s="35"/>
      <c r="H52" s="35"/>
      <c r="I52" s="36" t="str">
        <f>IF(E52="","",IFERROR(INDEX('2. Lịch 12 tháng'!$S$6:$S$20,MATCH(E52,'2. Lịch 12 tháng'!$A$6:$A$20,0)),""))</f>
        <v/>
      </c>
      <c r="J52" s="25"/>
      <c r="K52" s="7" t="str">
        <f t="shared" si="1"/>
        <v/>
      </c>
      <c r="L52" s="26"/>
    </row>
    <row r="53" spans="1:12" x14ac:dyDescent="0.35">
      <c r="A53" s="38" t="str">
        <f t="shared" si="0"/>
        <v/>
      </c>
      <c r="B53" s="26"/>
      <c r="C53" s="25"/>
      <c r="D53" s="26"/>
      <c r="E53" s="26"/>
      <c r="F53" s="26"/>
      <c r="G53" s="35"/>
      <c r="H53" s="35"/>
      <c r="I53" s="36" t="str">
        <f>IF(E53="","",IFERROR(INDEX('2. Lịch 12 tháng'!$S$6:$S$20,MATCH(E53,'2. Lịch 12 tháng'!$A$6:$A$20,0)),""))</f>
        <v/>
      </c>
      <c r="J53" s="25"/>
      <c r="K53" s="7" t="str">
        <f t="shared" si="1"/>
        <v/>
      </c>
      <c r="L53" s="26"/>
    </row>
    <row r="54" spans="1:12" x14ac:dyDescent="0.35">
      <c r="A54" s="38" t="str">
        <f t="shared" si="0"/>
        <v/>
      </c>
      <c r="B54" s="26"/>
      <c r="C54" s="25"/>
      <c r="D54" s="26"/>
      <c r="E54" s="26"/>
      <c r="F54" s="26"/>
      <c r="G54" s="35"/>
      <c r="H54" s="35"/>
      <c r="I54" s="36" t="str">
        <f>IF(E54="","",IFERROR(INDEX('2. Lịch 12 tháng'!$S$6:$S$20,MATCH(E54,'2. Lịch 12 tháng'!$A$6:$A$20,0)),""))</f>
        <v/>
      </c>
      <c r="J54" s="25"/>
      <c r="K54" s="7" t="str">
        <f t="shared" si="1"/>
        <v/>
      </c>
      <c r="L54" s="26"/>
    </row>
    <row r="55" spans="1:12" x14ac:dyDescent="0.35">
      <c r="A55" s="38" t="str">
        <f t="shared" si="0"/>
        <v/>
      </c>
      <c r="B55" s="26"/>
      <c r="C55" s="25"/>
      <c r="D55" s="26"/>
      <c r="E55" s="26"/>
      <c r="F55" s="26"/>
      <c r="G55" s="35"/>
      <c r="H55" s="35"/>
      <c r="I55" s="36" t="str">
        <f>IF(E55="","",IFERROR(INDEX('2. Lịch 12 tháng'!$S$6:$S$20,MATCH(E55,'2. Lịch 12 tháng'!$A$6:$A$20,0)),""))</f>
        <v/>
      </c>
      <c r="J55" s="25"/>
      <c r="K55" s="7" t="str">
        <f t="shared" si="1"/>
        <v/>
      </c>
      <c r="L55" s="26"/>
    </row>
    <row r="56" spans="1:12" x14ac:dyDescent="0.35">
      <c r="A56" s="38" t="str">
        <f t="shared" si="0"/>
        <v/>
      </c>
      <c r="B56" s="26"/>
      <c r="C56" s="25"/>
      <c r="D56" s="26"/>
      <c r="E56" s="26"/>
      <c r="F56" s="26"/>
      <c r="G56" s="35"/>
      <c r="H56" s="35"/>
      <c r="I56" s="36" t="str">
        <f>IF(E56="","",IFERROR(INDEX('2. Lịch 12 tháng'!$S$6:$S$20,MATCH(E56,'2. Lịch 12 tháng'!$A$6:$A$20,0)),""))</f>
        <v/>
      </c>
      <c r="J56" s="25"/>
      <c r="K56" s="7" t="str">
        <f t="shared" si="1"/>
        <v/>
      </c>
      <c r="L56" s="26"/>
    </row>
    <row r="57" spans="1:12" x14ac:dyDescent="0.35">
      <c r="A57" s="38" t="str">
        <f t="shared" si="0"/>
        <v/>
      </c>
      <c r="B57" s="26"/>
      <c r="C57" s="25"/>
      <c r="D57" s="26"/>
      <c r="E57" s="26"/>
      <c r="F57" s="26"/>
      <c r="G57" s="35"/>
      <c r="H57" s="35"/>
      <c r="I57" s="36" t="str">
        <f>IF(E57="","",IFERROR(INDEX('2. Lịch 12 tháng'!$S$6:$S$20,MATCH(E57,'2. Lịch 12 tháng'!$A$6:$A$20,0)),""))</f>
        <v/>
      </c>
      <c r="J57" s="25"/>
      <c r="K57" s="7" t="str">
        <f t="shared" si="1"/>
        <v/>
      </c>
      <c r="L57" s="26"/>
    </row>
    <row r="58" spans="1:12" x14ac:dyDescent="0.35">
      <c r="A58" s="38" t="str">
        <f t="shared" si="0"/>
        <v/>
      </c>
      <c r="B58" s="26"/>
      <c r="C58" s="25"/>
      <c r="D58" s="26"/>
      <c r="E58" s="26"/>
      <c r="F58" s="26"/>
      <c r="G58" s="35"/>
      <c r="H58" s="35"/>
      <c r="I58" s="36" t="str">
        <f>IF(E58="","",IFERROR(INDEX('2. Lịch 12 tháng'!$S$6:$S$20,MATCH(E58,'2. Lịch 12 tháng'!$A$6:$A$20,0)),""))</f>
        <v/>
      </c>
      <c r="J58" s="25"/>
      <c r="K58" s="7" t="str">
        <f t="shared" si="1"/>
        <v/>
      </c>
      <c r="L58" s="26"/>
    </row>
    <row r="59" spans="1:12" x14ac:dyDescent="0.35">
      <c r="A59" s="38" t="str">
        <f t="shared" si="0"/>
        <v/>
      </c>
      <c r="B59" s="26"/>
      <c r="C59" s="25"/>
      <c r="D59" s="26"/>
      <c r="E59" s="26"/>
      <c r="F59" s="26"/>
      <c r="G59" s="35"/>
      <c r="H59" s="35"/>
      <c r="I59" s="36" t="str">
        <f>IF(E59="","",IFERROR(INDEX('2. Lịch 12 tháng'!$S$6:$S$20,MATCH(E59,'2. Lịch 12 tháng'!$A$6:$A$20,0)),""))</f>
        <v/>
      </c>
      <c r="J59" s="25"/>
      <c r="K59" s="7" t="str">
        <f t="shared" si="1"/>
        <v/>
      </c>
      <c r="L59" s="26"/>
    </row>
    <row r="60" spans="1:12" x14ac:dyDescent="0.35">
      <c r="A60" s="38" t="str">
        <f t="shared" si="0"/>
        <v/>
      </c>
      <c r="B60" s="26"/>
      <c r="C60" s="25"/>
      <c r="D60" s="26"/>
      <c r="E60" s="26"/>
      <c r="F60" s="26"/>
      <c r="G60" s="35"/>
      <c r="H60" s="35"/>
      <c r="I60" s="36" t="str">
        <f>IF(E60="","",IFERROR(INDEX('2. Lịch 12 tháng'!$S$6:$S$20,MATCH(E60,'2. Lịch 12 tháng'!$A$6:$A$20,0)),""))</f>
        <v/>
      </c>
      <c r="J60" s="25"/>
      <c r="K60" s="7" t="str">
        <f t="shared" si="1"/>
        <v/>
      </c>
      <c r="L60" s="26"/>
    </row>
    <row r="61" spans="1:12" x14ac:dyDescent="0.35">
      <c r="A61" s="38" t="str">
        <f t="shared" si="0"/>
        <v/>
      </c>
      <c r="B61" s="26"/>
      <c r="C61" s="25"/>
      <c r="D61" s="26"/>
      <c r="E61" s="26"/>
      <c r="F61" s="26"/>
      <c r="G61" s="35"/>
      <c r="H61" s="35"/>
      <c r="I61" s="36" t="str">
        <f>IF(E61="","",IFERROR(INDEX('2. Lịch 12 tháng'!$S$6:$S$20,MATCH(E61,'2. Lịch 12 tháng'!$A$6:$A$20,0)),""))</f>
        <v/>
      </c>
      <c r="J61" s="25"/>
      <c r="K61" s="7" t="str">
        <f t="shared" si="1"/>
        <v/>
      </c>
      <c r="L61" s="26"/>
    </row>
    <row r="62" spans="1:12" x14ac:dyDescent="0.35">
      <c r="A62" s="38" t="str">
        <f t="shared" si="0"/>
        <v/>
      </c>
      <c r="B62" s="26"/>
      <c r="C62" s="25"/>
      <c r="D62" s="26"/>
      <c r="E62" s="26"/>
      <c r="F62" s="26"/>
      <c r="G62" s="35"/>
      <c r="H62" s="35"/>
      <c r="I62" s="36" t="str">
        <f>IF(E62="","",IFERROR(INDEX('2. Lịch 12 tháng'!$S$6:$S$20,MATCH(E62,'2. Lịch 12 tháng'!$A$6:$A$20,0)),""))</f>
        <v/>
      </c>
      <c r="J62" s="25"/>
      <c r="K62" s="7" t="str">
        <f t="shared" si="1"/>
        <v/>
      </c>
      <c r="L62" s="26"/>
    </row>
    <row r="63" spans="1:12" x14ac:dyDescent="0.35">
      <c r="A63" s="38" t="str">
        <f t="shared" si="0"/>
        <v/>
      </c>
      <c r="B63" s="26"/>
      <c r="C63" s="25"/>
      <c r="D63" s="26"/>
      <c r="E63" s="26"/>
      <c r="F63" s="26"/>
      <c r="G63" s="35"/>
      <c r="H63" s="35"/>
      <c r="I63" s="36" t="str">
        <f>IF(E63="","",IFERROR(INDEX('2. Lịch 12 tháng'!$S$6:$S$20,MATCH(E63,'2. Lịch 12 tháng'!$A$6:$A$20,0)),""))</f>
        <v/>
      </c>
      <c r="J63" s="25"/>
      <c r="K63" s="7" t="str">
        <f t="shared" si="1"/>
        <v/>
      </c>
      <c r="L63" s="26"/>
    </row>
    <row r="64" spans="1:12" x14ac:dyDescent="0.35">
      <c r="A64" s="38" t="str">
        <f t="shared" si="0"/>
        <v/>
      </c>
      <c r="B64" s="26"/>
      <c r="C64" s="25"/>
      <c r="D64" s="26"/>
      <c r="E64" s="26"/>
      <c r="F64" s="26"/>
      <c r="G64" s="35"/>
      <c r="H64" s="35"/>
      <c r="I64" s="36" t="str">
        <f>IF(E64="","",IFERROR(INDEX('2. Lịch 12 tháng'!$S$6:$S$20,MATCH(E64,'2. Lịch 12 tháng'!$A$6:$A$20,0)),""))</f>
        <v/>
      </c>
      <c r="J64" s="25"/>
      <c r="K64" s="7" t="str">
        <f t="shared" si="1"/>
        <v/>
      </c>
      <c r="L64" s="26"/>
    </row>
    <row r="65" spans="1:12" x14ac:dyDescent="0.35">
      <c r="A65" s="38" t="str">
        <f t="shared" si="0"/>
        <v/>
      </c>
      <c r="B65" s="26"/>
      <c r="C65" s="25"/>
      <c r="D65" s="26"/>
      <c r="E65" s="26"/>
      <c r="F65" s="26"/>
      <c r="G65" s="35"/>
      <c r="H65" s="35"/>
      <c r="I65" s="36" t="str">
        <f>IF(E65="","",IFERROR(INDEX('2. Lịch 12 tháng'!$S$6:$S$20,MATCH(E65,'2. Lịch 12 tháng'!$A$6:$A$20,0)),""))</f>
        <v/>
      </c>
      <c r="J65" s="25"/>
      <c r="K65" s="7" t="str">
        <f t="shared" si="1"/>
        <v/>
      </c>
      <c r="L65" s="26"/>
    </row>
    <row r="66" spans="1:12" x14ac:dyDescent="0.35">
      <c r="A66" s="38" t="str">
        <f t="shared" si="0"/>
        <v/>
      </c>
      <c r="B66" s="26"/>
      <c r="C66" s="25"/>
      <c r="D66" s="26"/>
      <c r="E66" s="26"/>
      <c r="F66" s="26"/>
      <c r="G66" s="35"/>
      <c r="H66" s="35"/>
      <c r="I66" s="36" t="str">
        <f>IF(E66="","",IFERROR(INDEX('2. Lịch 12 tháng'!$S$6:$S$20,MATCH(E66,'2. Lịch 12 tháng'!$A$6:$A$20,0)),""))</f>
        <v/>
      </c>
      <c r="J66" s="25"/>
      <c r="K66" s="7" t="str">
        <f t="shared" si="1"/>
        <v/>
      </c>
      <c r="L66" s="26"/>
    </row>
    <row r="67" spans="1:12" x14ac:dyDescent="0.35">
      <c r="A67" s="38" t="str">
        <f t="shared" si="0"/>
        <v/>
      </c>
      <c r="B67" s="26"/>
      <c r="C67" s="25"/>
      <c r="D67" s="26"/>
      <c r="E67" s="26"/>
      <c r="F67" s="26"/>
      <c r="G67" s="35"/>
      <c r="H67" s="35"/>
      <c r="I67" s="36" t="str">
        <f>IF(E67="","",IFERROR(INDEX('2. Lịch 12 tháng'!$S$6:$S$20,MATCH(E67,'2. Lịch 12 tháng'!$A$6:$A$20,0)),""))</f>
        <v/>
      </c>
      <c r="J67" s="25"/>
      <c r="K67" s="7" t="str">
        <f t="shared" si="1"/>
        <v/>
      </c>
      <c r="L67" s="26"/>
    </row>
    <row r="68" spans="1:12" x14ac:dyDescent="0.35">
      <c r="A68" s="38" t="str">
        <f t="shared" si="0"/>
        <v/>
      </c>
      <c r="B68" s="26"/>
      <c r="C68" s="25"/>
      <c r="D68" s="26"/>
      <c r="E68" s="26"/>
      <c r="F68" s="26"/>
      <c r="G68" s="35"/>
      <c r="H68" s="35"/>
      <c r="I68" s="36" t="str">
        <f>IF(E68="","",IFERROR(INDEX('2. Lịch 12 tháng'!$S$6:$S$20,MATCH(E68,'2. Lịch 12 tháng'!$A$6:$A$20,0)),""))</f>
        <v/>
      </c>
      <c r="J68" s="25"/>
      <c r="K68" s="7" t="str">
        <f t="shared" si="1"/>
        <v/>
      </c>
      <c r="L68" s="26"/>
    </row>
    <row r="69" spans="1:12" x14ac:dyDescent="0.35">
      <c r="A69" s="38" t="str">
        <f t="shared" si="0"/>
        <v/>
      </c>
      <c r="B69" s="26"/>
      <c r="C69" s="25"/>
      <c r="D69" s="26"/>
      <c r="E69" s="26"/>
      <c r="F69" s="26"/>
      <c r="G69" s="35"/>
      <c r="H69" s="35"/>
      <c r="I69" s="36" t="str">
        <f>IF(E69="","",IFERROR(INDEX('2. Lịch 12 tháng'!$S$6:$S$20,MATCH(E69,'2. Lịch 12 tháng'!$A$6:$A$20,0)),""))</f>
        <v/>
      </c>
      <c r="J69" s="25"/>
      <c r="K69" s="7" t="str">
        <f t="shared" si="1"/>
        <v/>
      </c>
      <c r="L69" s="26"/>
    </row>
    <row r="70" spans="1:12" x14ac:dyDescent="0.35">
      <c r="A70" s="38" t="str">
        <f t="shared" ref="A70:A133" si="5">IF(B70="","","Đ"&amp;TEXT(ROW()-5,"00"))</f>
        <v/>
      </c>
      <c r="B70" s="26"/>
      <c r="C70" s="25"/>
      <c r="D70" s="26"/>
      <c r="E70" s="26"/>
      <c r="F70" s="26"/>
      <c r="G70" s="35"/>
      <c r="H70" s="35"/>
      <c r="I70" s="36" t="str">
        <f>IF(E70="","",IFERROR(INDEX('2. Lịch 12 tháng'!$S$6:$S$20,MATCH(E70,'2. Lịch 12 tháng'!$A$6:$A$20,0)),""))</f>
        <v/>
      </c>
      <c r="J70" s="25"/>
      <c r="K70" s="7" t="str">
        <f t="shared" ref="K70:K133" si="6">IF(E70="","",IF(J70="Có","Đã nghiệm thu",IF(AND(ISNUMBER(I70),I70&lt;=NGAY_XEM),"Trễ ảnh","Chờ")))</f>
        <v/>
      </c>
      <c r="L70" s="26"/>
    </row>
    <row r="71" spans="1:12" x14ac:dyDescent="0.35">
      <c r="A71" s="38" t="str">
        <f t="shared" si="5"/>
        <v/>
      </c>
      <c r="B71" s="26"/>
      <c r="C71" s="25"/>
      <c r="D71" s="26"/>
      <c r="E71" s="26"/>
      <c r="F71" s="26"/>
      <c r="G71" s="35"/>
      <c r="H71" s="35"/>
      <c r="I71" s="36" t="str">
        <f>IF(E71="","",IFERROR(INDEX('2. Lịch 12 tháng'!$S$6:$S$20,MATCH(E71,'2. Lịch 12 tháng'!$A$6:$A$20,0)),""))</f>
        <v/>
      </c>
      <c r="J71" s="25"/>
      <c r="K71" s="7" t="str">
        <f t="shared" si="6"/>
        <v/>
      </c>
      <c r="L71" s="26"/>
    </row>
    <row r="72" spans="1:12" x14ac:dyDescent="0.35">
      <c r="A72" s="38" t="str">
        <f t="shared" si="5"/>
        <v/>
      </c>
      <c r="B72" s="26"/>
      <c r="C72" s="25"/>
      <c r="D72" s="26"/>
      <c r="E72" s="26"/>
      <c r="F72" s="26"/>
      <c r="G72" s="35"/>
      <c r="H72" s="35"/>
      <c r="I72" s="36" t="str">
        <f>IF(E72="","",IFERROR(INDEX('2. Lịch 12 tháng'!$S$6:$S$20,MATCH(E72,'2. Lịch 12 tháng'!$A$6:$A$20,0)),""))</f>
        <v/>
      </c>
      <c r="J72" s="25"/>
      <c r="K72" s="7" t="str">
        <f t="shared" si="6"/>
        <v/>
      </c>
      <c r="L72" s="26"/>
    </row>
    <row r="73" spans="1:12" x14ac:dyDescent="0.35">
      <c r="A73" s="38" t="str">
        <f t="shared" si="5"/>
        <v/>
      </c>
      <c r="B73" s="26"/>
      <c r="C73" s="25"/>
      <c r="D73" s="26"/>
      <c r="E73" s="26"/>
      <c r="F73" s="26"/>
      <c r="G73" s="35"/>
      <c r="H73" s="35"/>
      <c r="I73" s="36" t="str">
        <f>IF(E73="","",IFERROR(INDEX('2. Lịch 12 tháng'!$S$6:$S$20,MATCH(E73,'2. Lịch 12 tháng'!$A$6:$A$20,0)),""))</f>
        <v/>
      </c>
      <c r="J73" s="25"/>
      <c r="K73" s="7" t="str">
        <f t="shared" si="6"/>
        <v/>
      </c>
      <c r="L73" s="26"/>
    </row>
    <row r="74" spans="1:12" x14ac:dyDescent="0.35">
      <c r="A74" s="38" t="str">
        <f t="shared" si="5"/>
        <v/>
      </c>
      <c r="B74" s="26"/>
      <c r="C74" s="25"/>
      <c r="D74" s="26"/>
      <c r="E74" s="26"/>
      <c r="F74" s="26"/>
      <c r="G74" s="35"/>
      <c r="H74" s="35"/>
      <c r="I74" s="36" t="str">
        <f>IF(E74="","",IFERROR(INDEX('2. Lịch 12 tháng'!$S$6:$S$20,MATCH(E74,'2. Lịch 12 tháng'!$A$6:$A$20,0)),""))</f>
        <v/>
      </c>
      <c r="J74" s="25"/>
      <c r="K74" s="7" t="str">
        <f t="shared" si="6"/>
        <v/>
      </c>
      <c r="L74" s="26"/>
    </row>
    <row r="75" spans="1:12" x14ac:dyDescent="0.35">
      <c r="A75" s="38" t="str">
        <f t="shared" si="5"/>
        <v/>
      </c>
      <c r="B75" s="26"/>
      <c r="C75" s="25"/>
      <c r="D75" s="26"/>
      <c r="E75" s="26"/>
      <c r="F75" s="26"/>
      <c r="G75" s="35"/>
      <c r="H75" s="35"/>
      <c r="I75" s="36" t="str">
        <f>IF(E75="","",IFERROR(INDEX('2. Lịch 12 tháng'!$S$6:$S$20,MATCH(E75,'2. Lịch 12 tháng'!$A$6:$A$20,0)),""))</f>
        <v/>
      </c>
      <c r="J75" s="25"/>
      <c r="K75" s="7" t="str">
        <f t="shared" si="6"/>
        <v/>
      </c>
      <c r="L75" s="26"/>
    </row>
    <row r="76" spans="1:12" x14ac:dyDescent="0.35">
      <c r="A76" s="38" t="str">
        <f t="shared" si="5"/>
        <v/>
      </c>
      <c r="B76" s="26"/>
      <c r="C76" s="25"/>
      <c r="D76" s="26"/>
      <c r="E76" s="26"/>
      <c r="F76" s="26"/>
      <c r="G76" s="35"/>
      <c r="H76" s="35"/>
      <c r="I76" s="36" t="str">
        <f>IF(E76="","",IFERROR(INDEX('2. Lịch 12 tháng'!$S$6:$S$20,MATCH(E76,'2. Lịch 12 tháng'!$A$6:$A$20,0)),""))</f>
        <v/>
      </c>
      <c r="J76" s="25"/>
      <c r="K76" s="7" t="str">
        <f t="shared" si="6"/>
        <v/>
      </c>
      <c r="L76" s="26"/>
    </row>
    <row r="77" spans="1:12" x14ac:dyDescent="0.35">
      <c r="A77" s="38" t="str">
        <f t="shared" si="5"/>
        <v/>
      </c>
      <c r="B77" s="26"/>
      <c r="C77" s="25"/>
      <c r="D77" s="26"/>
      <c r="E77" s="26"/>
      <c r="F77" s="26"/>
      <c r="G77" s="35"/>
      <c r="H77" s="35"/>
      <c r="I77" s="36" t="str">
        <f>IF(E77="","",IFERROR(INDEX('2. Lịch 12 tháng'!$S$6:$S$20,MATCH(E77,'2. Lịch 12 tháng'!$A$6:$A$20,0)),""))</f>
        <v/>
      </c>
      <c r="J77" s="25"/>
      <c r="K77" s="7" t="str">
        <f t="shared" si="6"/>
        <v/>
      </c>
      <c r="L77" s="26"/>
    </row>
    <row r="78" spans="1:12" x14ac:dyDescent="0.35">
      <c r="A78" s="38" t="str">
        <f t="shared" si="5"/>
        <v/>
      </c>
      <c r="B78" s="26"/>
      <c r="C78" s="25"/>
      <c r="D78" s="26"/>
      <c r="E78" s="26"/>
      <c r="F78" s="26"/>
      <c r="G78" s="35"/>
      <c r="H78" s="35"/>
      <c r="I78" s="36" t="str">
        <f>IF(E78="","",IFERROR(INDEX('2. Lịch 12 tháng'!$S$6:$S$20,MATCH(E78,'2. Lịch 12 tháng'!$A$6:$A$20,0)),""))</f>
        <v/>
      </c>
      <c r="J78" s="25"/>
      <c r="K78" s="7" t="str">
        <f t="shared" si="6"/>
        <v/>
      </c>
      <c r="L78" s="26"/>
    </row>
    <row r="79" spans="1:12" x14ac:dyDescent="0.35">
      <c r="A79" s="38" t="str">
        <f t="shared" si="5"/>
        <v/>
      </c>
      <c r="B79" s="26"/>
      <c r="C79" s="25"/>
      <c r="D79" s="26"/>
      <c r="E79" s="26"/>
      <c r="F79" s="26"/>
      <c r="G79" s="35"/>
      <c r="H79" s="35"/>
      <c r="I79" s="36" t="str">
        <f>IF(E79="","",IFERROR(INDEX('2. Lịch 12 tháng'!$S$6:$S$20,MATCH(E79,'2. Lịch 12 tháng'!$A$6:$A$20,0)),""))</f>
        <v/>
      </c>
      <c r="J79" s="25"/>
      <c r="K79" s="7" t="str">
        <f t="shared" si="6"/>
        <v/>
      </c>
      <c r="L79" s="26"/>
    </row>
    <row r="80" spans="1:12" x14ac:dyDescent="0.35">
      <c r="A80" s="38" t="str">
        <f t="shared" si="5"/>
        <v/>
      </c>
      <c r="B80" s="26"/>
      <c r="C80" s="25"/>
      <c r="D80" s="26"/>
      <c r="E80" s="26"/>
      <c r="F80" s="26"/>
      <c r="G80" s="35"/>
      <c r="H80" s="35"/>
      <c r="I80" s="36" t="str">
        <f>IF(E80="","",IFERROR(INDEX('2. Lịch 12 tháng'!$S$6:$S$20,MATCH(E80,'2. Lịch 12 tháng'!$A$6:$A$20,0)),""))</f>
        <v/>
      </c>
      <c r="J80" s="25"/>
      <c r="K80" s="7" t="str">
        <f t="shared" si="6"/>
        <v/>
      </c>
      <c r="L80" s="26"/>
    </row>
    <row r="81" spans="1:12" x14ac:dyDescent="0.35">
      <c r="A81" s="38" t="str">
        <f t="shared" si="5"/>
        <v/>
      </c>
      <c r="B81" s="26"/>
      <c r="C81" s="25"/>
      <c r="D81" s="26"/>
      <c r="E81" s="26"/>
      <c r="F81" s="26"/>
      <c r="G81" s="35"/>
      <c r="H81" s="35"/>
      <c r="I81" s="36" t="str">
        <f>IF(E81="","",IFERROR(INDEX('2. Lịch 12 tháng'!$S$6:$S$20,MATCH(E81,'2. Lịch 12 tháng'!$A$6:$A$20,0)),""))</f>
        <v/>
      </c>
      <c r="J81" s="25"/>
      <c r="K81" s="7" t="str">
        <f t="shared" si="6"/>
        <v/>
      </c>
      <c r="L81" s="26"/>
    </row>
    <row r="82" spans="1:12" x14ac:dyDescent="0.35">
      <c r="A82" s="38" t="str">
        <f t="shared" si="5"/>
        <v/>
      </c>
      <c r="B82" s="26"/>
      <c r="C82" s="25"/>
      <c r="D82" s="26"/>
      <c r="E82" s="26"/>
      <c r="F82" s="26"/>
      <c r="G82" s="35"/>
      <c r="H82" s="35"/>
      <c r="I82" s="36" t="str">
        <f>IF(E82="","",IFERROR(INDEX('2. Lịch 12 tháng'!$S$6:$S$20,MATCH(E82,'2. Lịch 12 tháng'!$A$6:$A$20,0)),""))</f>
        <v/>
      </c>
      <c r="J82" s="25"/>
      <c r="K82" s="7" t="str">
        <f t="shared" si="6"/>
        <v/>
      </c>
      <c r="L82" s="26"/>
    </row>
    <row r="83" spans="1:12" x14ac:dyDescent="0.35">
      <c r="A83" s="38" t="str">
        <f t="shared" si="5"/>
        <v/>
      </c>
      <c r="B83" s="26"/>
      <c r="C83" s="25"/>
      <c r="D83" s="26"/>
      <c r="E83" s="26"/>
      <c r="F83" s="26"/>
      <c r="G83" s="35"/>
      <c r="H83" s="35"/>
      <c r="I83" s="36" t="str">
        <f>IF(E83="","",IFERROR(INDEX('2. Lịch 12 tháng'!$S$6:$S$20,MATCH(E83,'2. Lịch 12 tháng'!$A$6:$A$20,0)),""))</f>
        <v/>
      </c>
      <c r="J83" s="25"/>
      <c r="K83" s="7" t="str">
        <f t="shared" si="6"/>
        <v/>
      </c>
      <c r="L83" s="26"/>
    </row>
    <row r="84" spans="1:12" x14ac:dyDescent="0.35">
      <c r="A84" s="38" t="str">
        <f t="shared" si="5"/>
        <v/>
      </c>
      <c r="B84" s="26"/>
      <c r="C84" s="25"/>
      <c r="D84" s="26"/>
      <c r="E84" s="26"/>
      <c r="F84" s="26"/>
      <c r="G84" s="35"/>
      <c r="H84" s="35"/>
      <c r="I84" s="36" t="str">
        <f>IF(E84="","",IFERROR(INDEX('2. Lịch 12 tháng'!$S$6:$S$20,MATCH(E84,'2. Lịch 12 tháng'!$A$6:$A$20,0)),""))</f>
        <v/>
      </c>
      <c r="J84" s="25"/>
      <c r="K84" s="7" t="str">
        <f t="shared" si="6"/>
        <v/>
      </c>
      <c r="L84" s="26"/>
    </row>
    <row r="85" spans="1:12" x14ac:dyDescent="0.35">
      <c r="A85" s="38" t="str">
        <f t="shared" si="5"/>
        <v/>
      </c>
      <c r="B85" s="26"/>
      <c r="C85" s="25"/>
      <c r="D85" s="26"/>
      <c r="E85" s="26"/>
      <c r="F85" s="26"/>
      <c r="G85" s="35"/>
      <c r="H85" s="35"/>
      <c r="I85" s="36" t="str">
        <f>IF(E85="","",IFERROR(INDEX('2. Lịch 12 tháng'!$S$6:$S$20,MATCH(E85,'2. Lịch 12 tháng'!$A$6:$A$20,0)),""))</f>
        <v/>
      </c>
      <c r="J85" s="25"/>
      <c r="K85" s="7" t="str">
        <f t="shared" si="6"/>
        <v/>
      </c>
      <c r="L85" s="26"/>
    </row>
    <row r="86" spans="1:12" x14ac:dyDescent="0.35">
      <c r="A86" s="38" t="str">
        <f t="shared" si="5"/>
        <v/>
      </c>
      <c r="B86" s="26"/>
      <c r="C86" s="25"/>
      <c r="D86" s="26"/>
      <c r="E86" s="26"/>
      <c r="F86" s="26"/>
      <c r="G86" s="35"/>
      <c r="H86" s="35"/>
      <c r="I86" s="36" t="str">
        <f>IF(E86="","",IFERROR(INDEX('2. Lịch 12 tháng'!$S$6:$S$20,MATCH(E86,'2. Lịch 12 tháng'!$A$6:$A$20,0)),""))</f>
        <v/>
      </c>
      <c r="J86" s="25"/>
      <c r="K86" s="7" t="str">
        <f t="shared" si="6"/>
        <v/>
      </c>
      <c r="L86" s="26"/>
    </row>
    <row r="87" spans="1:12" x14ac:dyDescent="0.35">
      <c r="A87" s="38" t="str">
        <f t="shared" si="5"/>
        <v/>
      </c>
      <c r="B87" s="26"/>
      <c r="C87" s="25"/>
      <c r="D87" s="26"/>
      <c r="E87" s="26"/>
      <c r="F87" s="26"/>
      <c r="G87" s="35"/>
      <c r="H87" s="35"/>
      <c r="I87" s="36" t="str">
        <f>IF(E87="","",IFERROR(INDEX('2. Lịch 12 tháng'!$S$6:$S$20,MATCH(E87,'2. Lịch 12 tháng'!$A$6:$A$20,0)),""))</f>
        <v/>
      </c>
      <c r="J87" s="25"/>
      <c r="K87" s="7" t="str">
        <f t="shared" si="6"/>
        <v/>
      </c>
      <c r="L87" s="26"/>
    </row>
    <row r="88" spans="1:12" x14ac:dyDescent="0.35">
      <c r="A88" s="38" t="str">
        <f t="shared" si="5"/>
        <v/>
      </c>
      <c r="B88" s="26"/>
      <c r="C88" s="25"/>
      <c r="D88" s="26"/>
      <c r="E88" s="26"/>
      <c r="F88" s="26"/>
      <c r="G88" s="35"/>
      <c r="H88" s="35"/>
      <c r="I88" s="36" t="str">
        <f>IF(E88="","",IFERROR(INDEX('2. Lịch 12 tháng'!$S$6:$S$20,MATCH(E88,'2. Lịch 12 tháng'!$A$6:$A$20,0)),""))</f>
        <v/>
      </c>
      <c r="J88" s="25"/>
      <c r="K88" s="7" t="str">
        <f t="shared" si="6"/>
        <v/>
      </c>
      <c r="L88" s="26"/>
    </row>
    <row r="89" spans="1:12" x14ac:dyDescent="0.35">
      <c r="A89" s="38" t="str">
        <f t="shared" si="5"/>
        <v/>
      </c>
      <c r="B89" s="26"/>
      <c r="C89" s="25"/>
      <c r="D89" s="26"/>
      <c r="E89" s="26"/>
      <c r="F89" s="26"/>
      <c r="G89" s="35"/>
      <c r="H89" s="35"/>
      <c r="I89" s="36" t="str">
        <f>IF(E89="","",IFERROR(INDEX('2. Lịch 12 tháng'!$S$6:$S$20,MATCH(E89,'2. Lịch 12 tháng'!$A$6:$A$20,0)),""))</f>
        <v/>
      </c>
      <c r="J89" s="25"/>
      <c r="K89" s="7" t="str">
        <f t="shared" si="6"/>
        <v/>
      </c>
      <c r="L89" s="26"/>
    </row>
    <row r="90" spans="1:12" x14ac:dyDescent="0.35">
      <c r="A90" s="38" t="str">
        <f t="shared" si="5"/>
        <v/>
      </c>
      <c r="B90" s="26"/>
      <c r="C90" s="25"/>
      <c r="D90" s="26"/>
      <c r="E90" s="26"/>
      <c r="F90" s="26"/>
      <c r="G90" s="35"/>
      <c r="H90" s="35"/>
      <c r="I90" s="36" t="str">
        <f>IF(E90="","",IFERROR(INDEX('2. Lịch 12 tháng'!$S$6:$S$20,MATCH(E90,'2. Lịch 12 tháng'!$A$6:$A$20,0)),""))</f>
        <v/>
      </c>
      <c r="J90" s="25"/>
      <c r="K90" s="7" t="str">
        <f t="shared" si="6"/>
        <v/>
      </c>
      <c r="L90" s="26"/>
    </row>
    <row r="91" spans="1:12" x14ac:dyDescent="0.35">
      <c r="A91" s="38" t="str">
        <f t="shared" si="5"/>
        <v/>
      </c>
      <c r="B91" s="26"/>
      <c r="C91" s="25"/>
      <c r="D91" s="26"/>
      <c r="E91" s="26"/>
      <c r="F91" s="26"/>
      <c r="G91" s="35"/>
      <c r="H91" s="35"/>
      <c r="I91" s="36" t="str">
        <f>IF(E91="","",IFERROR(INDEX('2. Lịch 12 tháng'!$S$6:$S$20,MATCH(E91,'2. Lịch 12 tháng'!$A$6:$A$20,0)),""))</f>
        <v/>
      </c>
      <c r="J91" s="25"/>
      <c r="K91" s="7" t="str">
        <f t="shared" si="6"/>
        <v/>
      </c>
      <c r="L91" s="26"/>
    </row>
    <row r="92" spans="1:12" x14ac:dyDescent="0.35">
      <c r="A92" s="38" t="str">
        <f t="shared" si="5"/>
        <v/>
      </c>
      <c r="B92" s="26"/>
      <c r="C92" s="25"/>
      <c r="D92" s="26"/>
      <c r="E92" s="26"/>
      <c r="F92" s="26"/>
      <c r="G92" s="35"/>
      <c r="H92" s="35"/>
      <c r="I92" s="36" t="str">
        <f>IF(E92="","",IFERROR(INDEX('2. Lịch 12 tháng'!$S$6:$S$20,MATCH(E92,'2. Lịch 12 tháng'!$A$6:$A$20,0)),""))</f>
        <v/>
      </c>
      <c r="J92" s="25"/>
      <c r="K92" s="7" t="str">
        <f t="shared" si="6"/>
        <v/>
      </c>
      <c r="L92" s="26"/>
    </row>
    <row r="93" spans="1:12" x14ac:dyDescent="0.35">
      <c r="A93" s="38" t="str">
        <f t="shared" si="5"/>
        <v/>
      </c>
      <c r="B93" s="26"/>
      <c r="C93" s="25"/>
      <c r="D93" s="26"/>
      <c r="E93" s="26"/>
      <c r="F93" s="26"/>
      <c r="G93" s="35"/>
      <c r="H93" s="35"/>
      <c r="I93" s="36" t="str">
        <f>IF(E93="","",IFERROR(INDEX('2. Lịch 12 tháng'!$S$6:$S$20,MATCH(E93,'2. Lịch 12 tháng'!$A$6:$A$20,0)),""))</f>
        <v/>
      </c>
      <c r="J93" s="25"/>
      <c r="K93" s="7" t="str">
        <f t="shared" si="6"/>
        <v/>
      </c>
      <c r="L93" s="26"/>
    </row>
    <row r="94" spans="1:12" x14ac:dyDescent="0.35">
      <c r="A94" s="38" t="str">
        <f t="shared" si="5"/>
        <v/>
      </c>
      <c r="B94" s="26"/>
      <c r="C94" s="25"/>
      <c r="D94" s="26"/>
      <c r="E94" s="26"/>
      <c r="F94" s="26"/>
      <c r="G94" s="35"/>
      <c r="H94" s="35"/>
      <c r="I94" s="36" t="str">
        <f>IF(E94="","",IFERROR(INDEX('2. Lịch 12 tháng'!$S$6:$S$20,MATCH(E94,'2. Lịch 12 tháng'!$A$6:$A$20,0)),""))</f>
        <v/>
      </c>
      <c r="J94" s="25"/>
      <c r="K94" s="7" t="str">
        <f t="shared" si="6"/>
        <v/>
      </c>
      <c r="L94" s="26"/>
    </row>
    <row r="95" spans="1:12" x14ac:dyDescent="0.35">
      <c r="A95" s="38" t="str">
        <f t="shared" si="5"/>
        <v/>
      </c>
      <c r="B95" s="26"/>
      <c r="C95" s="25"/>
      <c r="D95" s="26"/>
      <c r="E95" s="26"/>
      <c r="F95" s="26"/>
      <c r="G95" s="35"/>
      <c r="H95" s="35"/>
      <c r="I95" s="36" t="str">
        <f>IF(E95="","",IFERROR(INDEX('2. Lịch 12 tháng'!$S$6:$S$20,MATCH(E95,'2. Lịch 12 tháng'!$A$6:$A$20,0)),""))</f>
        <v/>
      </c>
      <c r="J95" s="25"/>
      <c r="K95" s="7" t="str">
        <f t="shared" si="6"/>
        <v/>
      </c>
      <c r="L95" s="26"/>
    </row>
    <row r="96" spans="1:12" x14ac:dyDescent="0.35">
      <c r="A96" s="38" t="str">
        <f t="shared" si="5"/>
        <v/>
      </c>
      <c r="B96" s="26"/>
      <c r="C96" s="25"/>
      <c r="D96" s="26"/>
      <c r="E96" s="26"/>
      <c r="F96" s="26"/>
      <c r="G96" s="35"/>
      <c r="H96" s="35"/>
      <c r="I96" s="36" t="str">
        <f>IF(E96="","",IFERROR(INDEX('2. Lịch 12 tháng'!$S$6:$S$20,MATCH(E96,'2. Lịch 12 tháng'!$A$6:$A$20,0)),""))</f>
        <v/>
      </c>
      <c r="J96" s="25"/>
      <c r="K96" s="7" t="str">
        <f t="shared" si="6"/>
        <v/>
      </c>
      <c r="L96" s="26"/>
    </row>
    <row r="97" spans="1:12" x14ac:dyDescent="0.35">
      <c r="A97" s="38" t="str">
        <f t="shared" si="5"/>
        <v/>
      </c>
      <c r="B97" s="26"/>
      <c r="C97" s="25"/>
      <c r="D97" s="26"/>
      <c r="E97" s="26"/>
      <c r="F97" s="26"/>
      <c r="G97" s="35"/>
      <c r="H97" s="35"/>
      <c r="I97" s="36" t="str">
        <f>IF(E97="","",IFERROR(INDEX('2. Lịch 12 tháng'!$S$6:$S$20,MATCH(E97,'2. Lịch 12 tháng'!$A$6:$A$20,0)),""))</f>
        <v/>
      </c>
      <c r="J97" s="25"/>
      <c r="K97" s="7" t="str">
        <f t="shared" si="6"/>
        <v/>
      </c>
      <c r="L97" s="26"/>
    </row>
    <row r="98" spans="1:12" x14ac:dyDescent="0.35">
      <c r="A98" s="38" t="str">
        <f t="shared" si="5"/>
        <v/>
      </c>
      <c r="B98" s="26"/>
      <c r="C98" s="25"/>
      <c r="D98" s="26"/>
      <c r="E98" s="26"/>
      <c r="F98" s="26"/>
      <c r="G98" s="35"/>
      <c r="H98" s="35"/>
      <c r="I98" s="36" t="str">
        <f>IF(E98="","",IFERROR(INDEX('2. Lịch 12 tháng'!$S$6:$S$20,MATCH(E98,'2. Lịch 12 tháng'!$A$6:$A$20,0)),""))</f>
        <v/>
      </c>
      <c r="J98" s="25"/>
      <c r="K98" s="7" t="str">
        <f t="shared" si="6"/>
        <v/>
      </c>
      <c r="L98" s="26"/>
    </row>
    <row r="99" spans="1:12" x14ac:dyDescent="0.35">
      <c r="A99" s="38" t="str">
        <f t="shared" si="5"/>
        <v/>
      </c>
      <c r="B99" s="26"/>
      <c r="C99" s="25"/>
      <c r="D99" s="26"/>
      <c r="E99" s="26"/>
      <c r="F99" s="26"/>
      <c r="G99" s="35"/>
      <c r="H99" s="35"/>
      <c r="I99" s="36" t="str">
        <f>IF(E99="","",IFERROR(INDEX('2. Lịch 12 tháng'!$S$6:$S$20,MATCH(E99,'2. Lịch 12 tháng'!$A$6:$A$20,0)),""))</f>
        <v/>
      </c>
      <c r="J99" s="25"/>
      <c r="K99" s="7" t="str">
        <f t="shared" si="6"/>
        <v/>
      </c>
      <c r="L99" s="26"/>
    </row>
    <row r="100" spans="1:12" x14ac:dyDescent="0.35">
      <c r="A100" s="38" t="str">
        <f t="shared" si="5"/>
        <v/>
      </c>
      <c r="B100" s="26"/>
      <c r="C100" s="25"/>
      <c r="D100" s="26"/>
      <c r="E100" s="26"/>
      <c r="F100" s="26"/>
      <c r="G100" s="35"/>
      <c r="H100" s="35"/>
      <c r="I100" s="36" t="str">
        <f>IF(E100="","",IFERROR(INDEX('2. Lịch 12 tháng'!$S$6:$S$20,MATCH(E100,'2. Lịch 12 tháng'!$A$6:$A$20,0)),""))</f>
        <v/>
      </c>
      <c r="J100" s="25"/>
      <c r="K100" s="7" t="str">
        <f t="shared" si="6"/>
        <v/>
      </c>
      <c r="L100" s="26"/>
    </row>
    <row r="101" spans="1:12" x14ac:dyDescent="0.35">
      <c r="A101" s="38" t="str">
        <f t="shared" si="5"/>
        <v/>
      </c>
      <c r="B101" s="26"/>
      <c r="C101" s="25"/>
      <c r="D101" s="26"/>
      <c r="E101" s="26"/>
      <c r="F101" s="26"/>
      <c r="G101" s="35"/>
      <c r="H101" s="35"/>
      <c r="I101" s="36" t="str">
        <f>IF(E101="","",IFERROR(INDEX('2. Lịch 12 tháng'!$S$6:$S$20,MATCH(E101,'2. Lịch 12 tháng'!$A$6:$A$20,0)),""))</f>
        <v/>
      </c>
      <c r="J101" s="25"/>
      <c r="K101" s="7" t="str">
        <f t="shared" si="6"/>
        <v/>
      </c>
      <c r="L101" s="26"/>
    </row>
    <row r="102" spans="1:12" x14ac:dyDescent="0.35">
      <c r="A102" s="38" t="str">
        <f t="shared" si="5"/>
        <v/>
      </c>
      <c r="B102" s="26"/>
      <c r="C102" s="25"/>
      <c r="D102" s="26"/>
      <c r="E102" s="26"/>
      <c r="F102" s="26"/>
      <c r="G102" s="35"/>
      <c r="H102" s="35"/>
      <c r="I102" s="36" t="str">
        <f>IF(E102="","",IFERROR(INDEX('2. Lịch 12 tháng'!$S$6:$S$20,MATCH(E102,'2. Lịch 12 tháng'!$A$6:$A$20,0)),""))</f>
        <v/>
      </c>
      <c r="J102" s="25"/>
      <c r="K102" s="7" t="str">
        <f t="shared" si="6"/>
        <v/>
      </c>
      <c r="L102" s="26"/>
    </row>
    <row r="103" spans="1:12" x14ac:dyDescent="0.35">
      <c r="A103" s="38" t="str">
        <f t="shared" si="5"/>
        <v/>
      </c>
      <c r="B103" s="26"/>
      <c r="C103" s="25"/>
      <c r="D103" s="26"/>
      <c r="E103" s="26"/>
      <c r="F103" s="26"/>
      <c r="G103" s="35"/>
      <c r="H103" s="35"/>
      <c r="I103" s="36" t="str">
        <f>IF(E103="","",IFERROR(INDEX('2. Lịch 12 tháng'!$S$6:$S$20,MATCH(E103,'2. Lịch 12 tháng'!$A$6:$A$20,0)),""))</f>
        <v/>
      </c>
      <c r="J103" s="25"/>
      <c r="K103" s="7" t="str">
        <f t="shared" si="6"/>
        <v/>
      </c>
      <c r="L103" s="26"/>
    </row>
    <row r="104" spans="1:12" x14ac:dyDescent="0.35">
      <c r="A104" s="38" t="str">
        <f t="shared" si="5"/>
        <v/>
      </c>
      <c r="B104" s="26"/>
      <c r="C104" s="25"/>
      <c r="D104" s="26"/>
      <c r="E104" s="26"/>
      <c r="F104" s="26"/>
      <c r="G104" s="35"/>
      <c r="H104" s="35"/>
      <c r="I104" s="36" t="str">
        <f>IF(E104="","",IFERROR(INDEX('2. Lịch 12 tháng'!$S$6:$S$20,MATCH(E104,'2. Lịch 12 tháng'!$A$6:$A$20,0)),""))</f>
        <v/>
      </c>
      <c r="J104" s="25"/>
      <c r="K104" s="7" t="str">
        <f t="shared" si="6"/>
        <v/>
      </c>
      <c r="L104" s="26"/>
    </row>
    <row r="105" spans="1:12" x14ac:dyDescent="0.35">
      <c r="A105" s="38" t="str">
        <f t="shared" si="5"/>
        <v/>
      </c>
      <c r="B105" s="26"/>
      <c r="C105" s="25"/>
      <c r="D105" s="26"/>
      <c r="E105" s="26"/>
      <c r="F105" s="26"/>
      <c r="G105" s="35"/>
      <c r="H105" s="35"/>
      <c r="I105" s="36" t="str">
        <f>IF(E105="","",IFERROR(INDEX('2. Lịch 12 tháng'!$S$6:$S$20,MATCH(E105,'2. Lịch 12 tháng'!$A$6:$A$20,0)),""))</f>
        <v/>
      </c>
      <c r="J105" s="25"/>
      <c r="K105" s="7" t="str">
        <f t="shared" si="6"/>
        <v/>
      </c>
      <c r="L105" s="26"/>
    </row>
    <row r="106" spans="1:12" x14ac:dyDescent="0.35">
      <c r="A106" s="38" t="str">
        <f t="shared" si="5"/>
        <v/>
      </c>
      <c r="B106" s="26"/>
      <c r="C106" s="25"/>
      <c r="D106" s="26"/>
      <c r="E106" s="26"/>
      <c r="F106" s="26"/>
      <c r="G106" s="35"/>
      <c r="H106" s="35"/>
      <c r="I106" s="36" t="str">
        <f>IF(E106="","",IFERROR(INDEX('2. Lịch 12 tháng'!$S$6:$S$20,MATCH(E106,'2. Lịch 12 tháng'!$A$6:$A$20,0)),""))</f>
        <v/>
      </c>
      <c r="J106" s="25"/>
      <c r="K106" s="7" t="str">
        <f t="shared" si="6"/>
        <v/>
      </c>
      <c r="L106" s="26"/>
    </row>
    <row r="107" spans="1:12" x14ac:dyDescent="0.35">
      <c r="A107" s="38" t="str">
        <f t="shared" si="5"/>
        <v/>
      </c>
      <c r="B107" s="26"/>
      <c r="C107" s="25"/>
      <c r="D107" s="26"/>
      <c r="E107" s="26"/>
      <c r="F107" s="26"/>
      <c r="G107" s="35"/>
      <c r="H107" s="35"/>
      <c r="I107" s="36" t="str">
        <f>IF(E107="","",IFERROR(INDEX('2. Lịch 12 tháng'!$S$6:$S$20,MATCH(E107,'2. Lịch 12 tháng'!$A$6:$A$20,0)),""))</f>
        <v/>
      </c>
      <c r="J107" s="25"/>
      <c r="K107" s="7" t="str">
        <f t="shared" si="6"/>
        <v/>
      </c>
      <c r="L107" s="26"/>
    </row>
    <row r="108" spans="1:12" x14ac:dyDescent="0.35">
      <c r="A108" s="38" t="str">
        <f t="shared" si="5"/>
        <v/>
      </c>
      <c r="B108" s="26"/>
      <c r="C108" s="25"/>
      <c r="D108" s="26"/>
      <c r="E108" s="26"/>
      <c r="F108" s="26"/>
      <c r="G108" s="35"/>
      <c r="H108" s="35"/>
      <c r="I108" s="36" t="str">
        <f>IF(E108="","",IFERROR(INDEX('2. Lịch 12 tháng'!$S$6:$S$20,MATCH(E108,'2. Lịch 12 tháng'!$A$6:$A$20,0)),""))</f>
        <v/>
      </c>
      <c r="J108" s="25"/>
      <c r="K108" s="7" t="str">
        <f t="shared" si="6"/>
        <v/>
      </c>
      <c r="L108" s="26"/>
    </row>
    <row r="109" spans="1:12" x14ac:dyDescent="0.35">
      <c r="A109" s="38" t="str">
        <f t="shared" si="5"/>
        <v/>
      </c>
      <c r="B109" s="26"/>
      <c r="C109" s="25"/>
      <c r="D109" s="26"/>
      <c r="E109" s="26"/>
      <c r="F109" s="26"/>
      <c r="G109" s="35"/>
      <c r="H109" s="35"/>
      <c r="I109" s="36" t="str">
        <f>IF(E109="","",IFERROR(INDEX('2. Lịch 12 tháng'!$S$6:$S$20,MATCH(E109,'2. Lịch 12 tháng'!$A$6:$A$20,0)),""))</f>
        <v/>
      </c>
      <c r="J109" s="25"/>
      <c r="K109" s="7" t="str">
        <f t="shared" si="6"/>
        <v/>
      </c>
      <c r="L109" s="26"/>
    </row>
    <row r="110" spans="1:12" x14ac:dyDescent="0.35">
      <c r="A110" s="38" t="str">
        <f t="shared" si="5"/>
        <v/>
      </c>
      <c r="B110" s="26"/>
      <c r="C110" s="25"/>
      <c r="D110" s="26"/>
      <c r="E110" s="26"/>
      <c r="F110" s="26"/>
      <c r="G110" s="35"/>
      <c r="H110" s="35"/>
      <c r="I110" s="36" t="str">
        <f>IF(E110="","",IFERROR(INDEX('2. Lịch 12 tháng'!$S$6:$S$20,MATCH(E110,'2. Lịch 12 tháng'!$A$6:$A$20,0)),""))</f>
        <v/>
      </c>
      <c r="J110" s="25"/>
      <c r="K110" s="7" t="str">
        <f t="shared" si="6"/>
        <v/>
      </c>
      <c r="L110" s="26"/>
    </row>
    <row r="111" spans="1:12" x14ac:dyDescent="0.35">
      <c r="A111" s="38" t="str">
        <f t="shared" si="5"/>
        <v/>
      </c>
      <c r="B111" s="26"/>
      <c r="C111" s="25"/>
      <c r="D111" s="26"/>
      <c r="E111" s="26"/>
      <c r="F111" s="26"/>
      <c r="G111" s="35"/>
      <c r="H111" s="35"/>
      <c r="I111" s="36" t="str">
        <f>IF(E111="","",IFERROR(INDEX('2. Lịch 12 tháng'!$S$6:$S$20,MATCH(E111,'2. Lịch 12 tháng'!$A$6:$A$20,0)),""))</f>
        <v/>
      </c>
      <c r="J111" s="25"/>
      <c r="K111" s="7" t="str">
        <f t="shared" si="6"/>
        <v/>
      </c>
      <c r="L111" s="26"/>
    </row>
    <row r="112" spans="1:12" x14ac:dyDescent="0.35">
      <c r="A112" s="38" t="str">
        <f t="shared" si="5"/>
        <v/>
      </c>
      <c r="B112" s="26"/>
      <c r="C112" s="25"/>
      <c r="D112" s="26"/>
      <c r="E112" s="26"/>
      <c r="F112" s="26"/>
      <c r="G112" s="35"/>
      <c r="H112" s="35"/>
      <c r="I112" s="36" t="str">
        <f>IF(E112="","",IFERROR(INDEX('2. Lịch 12 tháng'!$S$6:$S$20,MATCH(E112,'2. Lịch 12 tháng'!$A$6:$A$20,0)),""))</f>
        <v/>
      </c>
      <c r="J112" s="25"/>
      <c r="K112" s="7" t="str">
        <f t="shared" si="6"/>
        <v/>
      </c>
      <c r="L112" s="26"/>
    </row>
    <row r="113" spans="1:12" x14ac:dyDescent="0.35">
      <c r="A113" s="38" t="str">
        <f t="shared" si="5"/>
        <v/>
      </c>
      <c r="B113" s="26"/>
      <c r="C113" s="25"/>
      <c r="D113" s="26"/>
      <c r="E113" s="26"/>
      <c r="F113" s="26"/>
      <c r="G113" s="35"/>
      <c r="H113" s="35"/>
      <c r="I113" s="36" t="str">
        <f>IF(E113="","",IFERROR(INDEX('2. Lịch 12 tháng'!$S$6:$S$20,MATCH(E113,'2. Lịch 12 tháng'!$A$6:$A$20,0)),""))</f>
        <v/>
      </c>
      <c r="J113" s="25"/>
      <c r="K113" s="7" t="str">
        <f t="shared" si="6"/>
        <v/>
      </c>
      <c r="L113" s="26"/>
    </row>
    <row r="114" spans="1:12" x14ac:dyDescent="0.35">
      <c r="A114" s="38" t="str">
        <f t="shared" si="5"/>
        <v/>
      </c>
      <c r="B114" s="26"/>
      <c r="C114" s="25"/>
      <c r="D114" s="26"/>
      <c r="E114" s="26"/>
      <c r="F114" s="26"/>
      <c r="G114" s="35"/>
      <c r="H114" s="35"/>
      <c r="I114" s="36" t="str">
        <f>IF(E114="","",IFERROR(INDEX('2. Lịch 12 tháng'!$S$6:$S$20,MATCH(E114,'2. Lịch 12 tháng'!$A$6:$A$20,0)),""))</f>
        <v/>
      </c>
      <c r="J114" s="25"/>
      <c r="K114" s="7" t="str">
        <f t="shared" si="6"/>
        <v/>
      </c>
      <c r="L114" s="26"/>
    </row>
    <row r="115" spans="1:12" x14ac:dyDescent="0.35">
      <c r="A115" s="38" t="str">
        <f t="shared" si="5"/>
        <v/>
      </c>
      <c r="B115" s="26"/>
      <c r="C115" s="25"/>
      <c r="D115" s="26"/>
      <c r="E115" s="26"/>
      <c r="F115" s="26"/>
      <c r="G115" s="35"/>
      <c r="H115" s="35"/>
      <c r="I115" s="36" t="str">
        <f>IF(E115="","",IFERROR(INDEX('2. Lịch 12 tháng'!$S$6:$S$20,MATCH(E115,'2. Lịch 12 tháng'!$A$6:$A$20,0)),""))</f>
        <v/>
      </c>
      <c r="J115" s="25"/>
      <c r="K115" s="7" t="str">
        <f t="shared" si="6"/>
        <v/>
      </c>
      <c r="L115" s="26"/>
    </row>
    <row r="116" spans="1:12" x14ac:dyDescent="0.35">
      <c r="A116" s="38" t="str">
        <f t="shared" si="5"/>
        <v/>
      </c>
      <c r="B116" s="26"/>
      <c r="C116" s="25"/>
      <c r="D116" s="26"/>
      <c r="E116" s="26"/>
      <c r="F116" s="26"/>
      <c r="G116" s="35"/>
      <c r="H116" s="35"/>
      <c r="I116" s="36" t="str">
        <f>IF(E116="","",IFERROR(INDEX('2. Lịch 12 tháng'!$S$6:$S$20,MATCH(E116,'2. Lịch 12 tháng'!$A$6:$A$20,0)),""))</f>
        <v/>
      </c>
      <c r="J116" s="25"/>
      <c r="K116" s="7" t="str">
        <f t="shared" si="6"/>
        <v/>
      </c>
      <c r="L116" s="26"/>
    </row>
    <row r="117" spans="1:12" x14ac:dyDescent="0.35">
      <c r="A117" s="38" t="str">
        <f t="shared" si="5"/>
        <v/>
      </c>
      <c r="B117" s="26"/>
      <c r="C117" s="25"/>
      <c r="D117" s="26"/>
      <c r="E117" s="26"/>
      <c r="F117" s="26"/>
      <c r="G117" s="35"/>
      <c r="H117" s="35"/>
      <c r="I117" s="36" t="str">
        <f>IF(E117="","",IFERROR(INDEX('2. Lịch 12 tháng'!$S$6:$S$20,MATCH(E117,'2. Lịch 12 tháng'!$A$6:$A$20,0)),""))</f>
        <v/>
      </c>
      <c r="J117" s="25"/>
      <c r="K117" s="7" t="str">
        <f t="shared" si="6"/>
        <v/>
      </c>
      <c r="L117" s="26"/>
    </row>
    <row r="118" spans="1:12" x14ac:dyDescent="0.35">
      <c r="A118" s="38" t="str">
        <f t="shared" si="5"/>
        <v/>
      </c>
      <c r="B118" s="26"/>
      <c r="C118" s="25"/>
      <c r="D118" s="26"/>
      <c r="E118" s="26"/>
      <c r="F118" s="26"/>
      <c r="G118" s="35"/>
      <c r="H118" s="35"/>
      <c r="I118" s="36" t="str">
        <f>IF(E118="","",IFERROR(INDEX('2. Lịch 12 tháng'!$S$6:$S$20,MATCH(E118,'2. Lịch 12 tháng'!$A$6:$A$20,0)),""))</f>
        <v/>
      </c>
      <c r="J118" s="25"/>
      <c r="K118" s="7" t="str">
        <f t="shared" si="6"/>
        <v/>
      </c>
      <c r="L118" s="26"/>
    </row>
    <row r="119" spans="1:12" x14ac:dyDescent="0.35">
      <c r="A119" s="38" t="str">
        <f t="shared" si="5"/>
        <v/>
      </c>
      <c r="B119" s="26"/>
      <c r="C119" s="25"/>
      <c r="D119" s="26"/>
      <c r="E119" s="26"/>
      <c r="F119" s="26"/>
      <c r="G119" s="35"/>
      <c r="H119" s="35"/>
      <c r="I119" s="36" t="str">
        <f>IF(E119="","",IFERROR(INDEX('2. Lịch 12 tháng'!$S$6:$S$20,MATCH(E119,'2. Lịch 12 tháng'!$A$6:$A$20,0)),""))</f>
        <v/>
      </c>
      <c r="J119" s="25"/>
      <c r="K119" s="7" t="str">
        <f t="shared" si="6"/>
        <v/>
      </c>
      <c r="L119" s="26"/>
    </row>
    <row r="120" spans="1:12" x14ac:dyDescent="0.35">
      <c r="A120" s="38" t="str">
        <f t="shared" si="5"/>
        <v/>
      </c>
      <c r="B120" s="26"/>
      <c r="C120" s="25"/>
      <c r="D120" s="26"/>
      <c r="E120" s="26"/>
      <c r="F120" s="26"/>
      <c r="G120" s="35"/>
      <c r="H120" s="35"/>
      <c r="I120" s="36" t="str">
        <f>IF(E120="","",IFERROR(INDEX('2. Lịch 12 tháng'!$S$6:$S$20,MATCH(E120,'2. Lịch 12 tháng'!$A$6:$A$20,0)),""))</f>
        <v/>
      </c>
      <c r="J120" s="25"/>
      <c r="K120" s="7" t="str">
        <f t="shared" si="6"/>
        <v/>
      </c>
      <c r="L120" s="26"/>
    </row>
    <row r="121" spans="1:12" x14ac:dyDescent="0.35">
      <c r="A121" s="38" t="str">
        <f t="shared" si="5"/>
        <v/>
      </c>
      <c r="B121" s="26"/>
      <c r="C121" s="25"/>
      <c r="D121" s="26"/>
      <c r="E121" s="26"/>
      <c r="F121" s="26"/>
      <c r="G121" s="35"/>
      <c r="H121" s="35"/>
      <c r="I121" s="36" t="str">
        <f>IF(E121="","",IFERROR(INDEX('2. Lịch 12 tháng'!$S$6:$S$20,MATCH(E121,'2. Lịch 12 tháng'!$A$6:$A$20,0)),""))</f>
        <v/>
      </c>
      <c r="J121" s="25"/>
      <c r="K121" s="7" t="str">
        <f t="shared" si="6"/>
        <v/>
      </c>
      <c r="L121" s="26"/>
    </row>
    <row r="122" spans="1:12" x14ac:dyDescent="0.35">
      <c r="A122" s="38" t="str">
        <f t="shared" si="5"/>
        <v/>
      </c>
      <c r="B122" s="26"/>
      <c r="C122" s="25"/>
      <c r="D122" s="26"/>
      <c r="E122" s="26"/>
      <c r="F122" s="26"/>
      <c r="G122" s="35"/>
      <c r="H122" s="35"/>
      <c r="I122" s="36" t="str">
        <f>IF(E122="","",IFERROR(INDEX('2. Lịch 12 tháng'!$S$6:$S$20,MATCH(E122,'2. Lịch 12 tháng'!$A$6:$A$20,0)),""))</f>
        <v/>
      </c>
      <c r="J122" s="25"/>
      <c r="K122" s="7" t="str">
        <f t="shared" si="6"/>
        <v/>
      </c>
      <c r="L122" s="26"/>
    </row>
    <row r="123" spans="1:12" x14ac:dyDescent="0.35">
      <c r="A123" s="38" t="str">
        <f t="shared" si="5"/>
        <v/>
      </c>
      <c r="B123" s="26"/>
      <c r="C123" s="25"/>
      <c r="D123" s="26"/>
      <c r="E123" s="26"/>
      <c r="F123" s="26"/>
      <c r="G123" s="35"/>
      <c r="H123" s="35"/>
      <c r="I123" s="36" t="str">
        <f>IF(E123="","",IFERROR(INDEX('2. Lịch 12 tháng'!$S$6:$S$20,MATCH(E123,'2. Lịch 12 tháng'!$A$6:$A$20,0)),""))</f>
        <v/>
      </c>
      <c r="J123" s="25"/>
      <c r="K123" s="7" t="str">
        <f t="shared" si="6"/>
        <v/>
      </c>
      <c r="L123" s="26"/>
    </row>
    <row r="124" spans="1:12" x14ac:dyDescent="0.35">
      <c r="A124" s="38" t="str">
        <f t="shared" si="5"/>
        <v/>
      </c>
      <c r="B124" s="26"/>
      <c r="C124" s="25"/>
      <c r="D124" s="26"/>
      <c r="E124" s="26"/>
      <c r="F124" s="26"/>
      <c r="G124" s="35"/>
      <c r="H124" s="35"/>
      <c r="I124" s="36" t="str">
        <f>IF(E124="","",IFERROR(INDEX('2. Lịch 12 tháng'!$S$6:$S$20,MATCH(E124,'2. Lịch 12 tháng'!$A$6:$A$20,0)),""))</f>
        <v/>
      </c>
      <c r="J124" s="25"/>
      <c r="K124" s="7" t="str">
        <f t="shared" si="6"/>
        <v/>
      </c>
      <c r="L124" s="26"/>
    </row>
    <row r="125" spans="1:12" x14ac:dyDescent="0.35">
      <c r="A125" s="38" t="str">
        <f t="shared" si="5"/>
        <v/>
      </c>
      <c r="B125" s="26"/>
      <c r="C125" s="25"/>
      <c r="D125" s="26"/>
      <c r="E125" s="26"/>
      <c r="F125" s="26"/>
      <c r="G125" s="35"/>
      <c r="H125" s="35"/>
      <c r="I125" s="36" t="str">
        <f>IF(E125="","",IFERROR(INDEX('2. Lịch 12 tháng'!$S$6:$S$20,MATCH(E125,'2. Lịch 12 tháng'!$A$6:$A$20,0)),""))</f>
        <v/>
      </c>
      <c r="J125" s="25"/>
      <c r="K125" s="7" t="str">
        <f t="shared" si="6"/>
        <v/>
      </c>
      <c r="L125" s="26"/>
    </row>
    <row r="126" spans="1:12" x14ac:dyDescent="0.35">
      <c r="A126" s="38" t="str">
        <f t="shared" si="5"/>
        <v/>
      </c>
      <c r="B126" s="26"/>
      <c r="C126" s="25"/>
      <c r="D126" s="26"/>
      <c r="E126" s="26"/>
      <c r="F126" s="26"/>
      <c r="G126" s="35"/>
      <c r="H126" s="35"/>
      <c r="I126" s="36" t="str">
        <f>IF(E126="","",IFERROR(INDEX('2. Lịch 12 tháng'!$S$6:$S$20,MATCH(E126,'2. Lịch 12 tháng'!$A$6:$A$20,0)),""))</f>
        <v/>
      </c>
      <c r="J126" s="25"/>
      <c r="K126" s="7" t="str">
        <f t="shared" si="6"/>
        <v/>
      </c>
      <c r="L126" s="26"/>
    </row>
    <row r="127" spans="1:12" x14ac:dyDescent="0.35">
      <c r="A127" s="38" t="str">
        <f t="shared" si="5"/>
        <v/>
      </c>
      <c r="B127" s="26"/>
      <c r="C127" s="25"/>
      <c r="D127" s="26"/>
      <c r="E127" s="26"/>
      <c r="F127" s="26"/>
      <c r="G127" s="35"/>
      <c r="H127" s="35"/>
      <c r="I127" s="36" t="str">
        <f>IF(E127="","",IFERROR(INDEX('2. Lịch 12 tháng'!$S$6:$S$20,MATCH(E127,'2. Lịch 12 tháng'!$A$6:$A$20,0)),""))</f>
        <v/>
      </c>
      <c r="J127" s="25"/>
      <c r="K127" s="7" t="str">
        <f t="shared" si="6"/>
        <v/>
      </c>
      <c r="L127" s="26"/>
    </row>
    <row r="128" spans="1:12" x14ac:dyDescent="0.35">
      <c r="A128" s="38" t="str">
        <f t="shared" si="5"/>
        <v/>
      </c>
      <c r="B128" s="26"/>
      <c r="C128" s="25"/>
      <c r="D128" s="26"/>
      <c r="E128" s="26"/>
      <c r="F128" s="26"/>
      <c r="G128" s="35"/>
      <c r="H128" s="35"/>
      <c r="I128" s="36" t="str">
        <f>IF(E128="","",IFERROR(INDEX('2. Lịch 12 tháng'!$S$6:$S$20,MATCH(E128,'2. Lịch 12 tháng'!$A$6:$A$20,0)),""))</f>
        <v/>
      </c>
      <c r="J128" s="25"/>
      <c r="K128" s="7" t="str">
        <f t="shared" si="6"/>
        <v/>
      </c>
      <c r="L128" s="26"/>
    </row>
    <row r="129" spans="1:12" x14ac:dyDescent="0.35">
      <c r="A129" s="38" t="str">
        <f t="shared" si="5"/>
        <v/>
      </c>
      <c r="B129" s="26"/>
      <c r="C129" s="25"/>
      <c r="D129" s="26"/>
      <c r="E129" s="26"/>
      <c r="F129" s="26"/>
      <c r="G129" s="35"/>
      <c r="H129" s="35"/>
      <c r="I129" s="36" t="str">
        <f>IF(E129="","",IFERROR(INDEX('2. Lịch 12 tháng'!$S$6:$S$20,MATCH(E129,'2. Lịch 12 tháng'!$A$6:$A$20,0)),""))</f>
        <v/>
      </c>
      <c r="J129" s="25"/>
      <c r="K129" s="7" t="str">
        <f t="shared" si="6"/>
        <v/>
      </c>
      <c r="L129" s="26"/>
    </row>
    <row r="130" spans="1:12" x14ac:dyDescent="0.35">
      <c r="A130" s="38" t="str">
        <f t="shared" si="5"/>
        <v/>
      </c>
      <c r="B130" s="26"/>
      <c r="C130" s="25"/>
      <c r="D130" s="26"/>
      <c r="E130" s="26"/>
      <c r="F130" s="26"/>
      <c r="G130" s="35"/>
      <c r="H130" s="35"/>
      <c r="I130" s="36" t="str">
        <f>IF(E130="","",IFERROR(INDEX('2. Lịch 12 tháng'!$S$6:$S$20,MATCH(E130,'2. Lịch 12 tháng'!$A$6:$A$20,0)),""))</f>
        <v/>
      </c>
      <c r="J130" s="25"/>
      <c r="K130" s="7" t="str">
        <f t="shared" si="6"/>
        <v/>
      </c>
      <c r="L130" s="26"/>
    </row>
    <row r="131" spans="1:12" x14ac:dyDescent="0.35">
      <c r="A131" s="38" t="str">
        <f t="shared" si="5"/>
        <v/>
      </c>
      <c r="B131" s="26"/>
      <c r="C131" s="25"/>
      <c r="D131" s="26"/>
      <c r="E131" s="26"/>
      <c r="F131" s="26"/>
      <c r="G131" s="35"/>
      <c r="H131" s="35"/>
      <c r="I131" s="36" t="str">
        <f>IF(E131="","",IFERROR(INDEX('2. Lịch 12 tháng'!$S$6:$S$20,MATCH(E131,'2. Lịch 12 tháng'!$A$6:$A$20,0)),""))</f>
        <v/>
      </c>
      <c r="J131" s="25"/>
      <c r="K131" s="7" t="str">
        <f t="shared" si="6"/>
        <v/>
      </c>
      <c r="L131" s="26"/>
    </row>
    <row r="132" spans="1:12" x14ac:dyDescent="0.35">
      <c r="A132" s="38" t="str">
        <f t="shared" si="5"/>
        <v/>
      </c>
      <c r="B132" s="26"/>
      <c r="C132" s="25"/>
      <c r="D132" s="26"/>
      <c r="E132" s="26"/>
      <c r="F132" s="26"/>
      <c r="G132" s="35"/>
      <c r="H132" s="35"/>
      <c r="I132" s="36" t="str">
        <f>IF(E132="","",IFERROR(INDEX('2. Lịch 12 tháng'!$S$6:$S$20,MATCH(E132,'2. Lịch 12 tháng'!$A$6:$A$20,0)),""))</f>
        <v/>
      </c>
      <c r="J132" s="25"/>
      <c r="K132" s="7" t="str">
        <f t="shared" si="6"/>
        <v/>
      </c>
      <c r="L132" s="26"/>
    </row>
    <row r="133" spans="1:12" x14ac:dyDescent="0.35">
      <c r="A133" s="38" t="str">
        <f t="shared" si="5"/>
        <v/>
      </c>
      <c r="B133" s="26"/>
      <c r="C133" s="25"/>
      <c r="D133" s="26"/>
      <c r="E133" s="26"/>
      <c r="F133" s="26"/>
      <c r="G133" s="35"/>
      <c r="H133" s="35"/>
      <c r="I133" s="36" t="str">
        <f>IF(E133="","",IFERROR(INDEX('2. Lịch 12 tháng'!$S$6:$S$20,MATCH(E133,'2. Lịch 12 tháng'!$A$6:$A$20,0)),""))</f>
        <v/>
      </c>
      <c r="J133" s="25"/>
      <c r="K133" s="7" t="str">
        <f t="shared" si="6"/>
        <v/>
      </c>
      <c r="L133" s="26"/>
    </row>
    <row r="134" spans="1:12" x14ac:dyDescent="0.35">
      <c r="A134" s="38" t="str">
        <f t="shared" ref="A134:A197" si="7">IF(B134="","","Đ"&amp;TEXT(ROW()-5,"00"))</f>
        <v/>
      </c>
      <c r="B134" s="26"/>
      <c r="C134" s="25"/>
      <c r="D134" s="26"/>
      <c r="E134" s="26"/>
      <c r="F134" s="26"/>
      <c r="G134" s="35"/>
      <c r="H134" s="35"/>
      <c r="I134" s="36" t="str">
        <f>IF(E134="","",IFERROR(INDEX('2. Lịch 12 tháng'!$S$6:$S$20,MATCH(E134,'2. Lịch 12 tháng'!$A$6:$A$20,0)),""))</f>
        <v/>
      </c>
      <c r="J134" s="25"/>
      <c r="K134" s="7" t="str">
        <f t="shared" ref="K134:K197" si="8">IF(E134="","",IF(J134="Có","Đã nghiệm thu",IF(AND(ISNUMBER(I134),I134&lt;=NGAY_XEM),"Trễ ảnh","Chờ")))</f>
        <v/>
      </c>
      <c r="L134" s="26"/>
    </row>
    <row r="135" spans="1:12" x14ac:dyDescent="0.35">
      <c r="A135" s="38" t="str">
        <f t="shared" si="7"/>
        <v/>
      </c>
      <c r="B135" s="26"/>
      <c r="C135" s="25"/>
      <c r="D135" s="26"/>
      <c r="E135" s="26"/>
      <c r="F135" s="26"/>
      <c r="G135" s="35"/>
      <c r="H135" s="35"/>
      <c r="I135" s="36" t="str">
        <f>IF(E135="","",IFERROR(INDEX('2. Lịch 12 tháng'!$S$6:$S$20,MATCH(E135,'2. Lịch 12 tháng'!$A$6:$A$20,0)),""))</f>
        <v/>
      </c>
      <c r="J135" s="25"/>
      <c r="K135" s="7" t="str">
        <f t="shared" si="8"/>
        <v/>
      </c>
      <c r="L135" s="26"/>
    </row>
    <row r="136" spans="1:12" x14ac:dyDescent="0.35">
      <c r="A136" s="38" t="str">
        <f t="shared" si="7"/>
        <v/>
      </c>
      <c r="B136" s="26"/>
      <c r="C136" s="25"/>
      <c r="D136" s="26"/>
      <c r="E136" s="26"/>
      <c r="F136" s="26"/>
      <c r="G136" s="35"/>
      <c r="H136" s="35"/>
      <c r="I136" s="36" t="str">
        <f>IF(E136="","",IFERROR(INDEX('2. Lịch 12 tháng'!$S$6:$S$20,MATCH(E136,'2. Lịch 12 tháng'!$A$6:$A$20,0)),""))</f>
        <v/>
      </c>
      <c r="J136" s="25"/>
      <c r="K136" s="7" t="str">
        <f t="shared" si="8"/>
        <v/>
      </c>
      <c r="L136" s="26"/>
    </row>
    <row r="137" spans="1:12" x14ac:dyDescent="0.35">
      <c r="A137" s="38" t="str">
        <f t="shared" si="7"/>
        <v/>
      </c>
      <c r="B137" s="26"/>
      <c r="C137" s="25"/>
      <c r="D137" s="26"/>
      <c r="E137" s="26"/>
      <c r="F137" s="26"/>
      <c r="G137" s="35"/>
      <c r="H137" s="35"/>
      <c r="I137" s="36" t="str">
        <f>IF(E137="","",IFERROR(INDEX('2. Lịch 12 tháng'!$S$6:$S$20,MATCH(E137,'2. Lịch 12 tháng'!$A$6:$A$20,0)),""))</f>
        <v/>
      </c>
      <c r="J137" s="25"/>
      <c r="K137" s="7" t="str">
        <f t="shared" si="8"/>
        <v/>
      </c>
      <c r="L137" s="26"/>
    </row>
    <row r="138" spans="1:12" x14ac:dyDescent="0.35">
      <c r="A138" s="38" t="str">
        <f t="shared" si="7"/>
        <v/>
      </c>
      <c r="B138" s="26"/>
      <c r="C138" s="25"/>
      <c r="D138" s="26"/>
      <c r="E138" s="26"/>
      <c r="F138" s="26"/>
      <c r="G138" s="35"/>
      <c r="H138" s="35"/>
      <c r="I138" s="36" t="str">
        <f>IF(E138="","",IFERROR(INDEX('2. Lịch 12 tháng'!$S$6:$S$20,MATCH(E138,'2. Lịch 12 tháng'!$A$6:$A$20,0)),""))</f>
        <v/>
      </c>
      <c r="J138" s="25"/>
      <c r="K138" s="7" t="str">
        <f t="shared" si="8"/>
        <v/>
      </c>
      <c r="L138" s="26"/>
    </row>
    <row r="139" spans="1:12" x14ac:dyDescent="0.35">
      <c r="A139" s="38" t="str">
        <f t="shared" si="7"/>
        <v/>
      </c>
      <c r="B139" s="26"/>
      <c r="C139" s="25"/>
      <c r="D139" s="26"/>
      <c r="E139" s="26"/>
      <c r="F139" s="26"/>
      <c r="G139" s="35"/>
      <c r="H139" s="35"/>
      <c r="I139" s="36" t="str">
        <f>IF(E139="","",IFERROR(INDEX('2. Lịch 12 tháng'!$S$6:$S$20,MATCH(E139,'2. Lịch 12 tháng'!$A$6:$A$20,0)),""))</f>
        <v/>
      </c>
      <c r="J139" s="25"/>
      <c r="K139" s="7" t="str">
        <f t="shared" si="8"/>
        <v/>
      </c>
      <c r="L139" s="26"/>
    </row>
    <row r="140" spans="1:12" x14ac:dyDescent="0.35">
      <c r="A140" s="38" t="str">
        <f t="shared" si="7"/>
        <v/>
      </c>
      <c r="B140" s="26"/>
      <c r="C140" s="25"/>
      <c r="D140" s="26"/>
      <c r="E140" s="26"/>
      <c r="F140" s="26"/>
      <c r="G140" s="35"/>
      <c r="H140" s="35"/>
      <c r="I140" s="36" t="str">
        <f>IF(E140="","",IFERROR(INDEX('2. Lịch 12 tháng'!$S$6:$S$20,MATCH(E140,'2. Lịch 12 tháng'!$A$6:$A$20,0)),""))</f>
        <v/>
      </c>
      <c r="J140" s="25"/>
      <c r="K140" s="7" t="str">
        <f t="shared" si="8"/>
        <v/>
      </c>
      <c r="L140" s="26"/>
    </row>
    <row r="141" spans="1:12" x14ac:dyDescent="0.35">
      <c r="A141" s="38" t="str">
        <f t="shared" si="7"/>
        <v/>
      </c>
      <c r="B141" s="26"/>
      <c r="C141" s="25"/>
      <c r="D141" s="26"/>
      <c r="E141" s="26"/>
      <c r="F141" s="26"/>
      <c r="G141" s="35"/>
      <c r="H141" s="35"/>
      <c r="I141" s="36" t="str">
        <f>IF(E141="","",IFERROR(INDEX('2. Lịch 12 tháng'!$S$6:$S$20,MATCH(E141,'2. Lịch 12 tháng'!$A$6:$A$20,0)),""))</f>
        <v/>
      </c>
      <c r="J141" s="25"/>
      <c r="K141" s="7" t="str">
        <f t="shared" si="8"/>
        <v/>
      </c>
      <c r="L141" s="26"/>
    </row>
    <row r="142" spans="1:12" x14ac:dyDescent="0.35">
      <c r="A142" s="38" t="str">
        <f t="shared" si="7"/>
        <v/>
      </c>
      <c r="B142" s="26"/>
      <c r="C142" s="25"/>
      <c r="D142" s="26"/>
      <c r="E142" s="26"/>
      <c r="F142" s="26"/>
      <c r="G142" s="35"/>
      <c r="H142" s="35"/>
      <c r="I142" s="36" t="str">
        <f>IF(E142="","",IFERROR(INDEX('2. Lịch 12 tháng'!$S$6:$S$20,MATCH(E142,'2. Lịch 12 tháng'!$A$6:$A$20,0)),""))</f>
        <v/>
      </c>
      <c r="J142" s="25"/>
      <c r="K142" s="7" t="str">
        <f t="shared" si="8"/>
        <v/>
      </c>
      <c r="L142" s="26"/>
    </row>
    <row r="143" spans="1:12" x14ac:dyDescent="0.35">
      <c r="A143" s="38" t="str">
        <f t="shared" si="7"/>
        <v/>
      </c>
      <c r="B143" s="26"/>
      <c r="C143" s="25"/>
      <c r="D143" s="26"/>
      <c r="E143" s="26"/>
      <c r="F143" s="26"/>
      <c r="G143" s="35"/>
      <c r="H143" s="35"/>
      <c r="I143" s="36" t="str">
        <f>IF(E143="","",IFERROR(INDEX('2. Lịch 12 tháng'!$S$6:$S$20,MATCH(E143,'2. Lịch 12 tháng'!$A$6:$A$20,0)),""))</f>
        <v/>
      </c>
      <c r="J143" s="25"/>
      <c r="K143" s="7" t="str">
        <f t="shared" si="8"/>
        <v/>
      </c>
      <c r="L143" s="26"/>
    </row>
    <row r="144" spans="1:12" x14ac:dyDescent="0.35">
      <c r="A144" s="38" t="str">
        <f t="shared" si="7"/>
        <v/>
      </c>
      <c r="B144" s="26"/>
      <c r="C144" s="25"/>
      <c r="D144" s="26"/>
      <c r="E144" s="26"/>
      <c r="F144" s="26"/>
      <c r="G144" s="35"/>
      <c r="H144" s="35"/>
      <c r="I144" s="36" t="str">
        <f>IF(E144="","",IFERROR(INDEX('2. Lịch 12 tháng'!$S$6:$S$20,MATCH(E144,'2. Lịch 12 tháng'!$A$6:$A$20,0)),""))</f>
        <v/>
      </c>
      <c r="J144" s="25"/>
      <c r="K144" s="7" t="str">
        <f t="shared" si="8"/>
        <v/>
      </c>
      <c r="L144" s="26"/>
    </row>
    <row r="145" spans="1:12" x14ac:dyDescent="0.35">
      <c r="A145" s="38" t="str">
        <f t="shared" si="7"/>
        <v/>
      </c>
      <c r="B145" s="26"/>
      <c r="C145" s="25"/>
      <c r="D145" s="26"/>
      <c r="E145" s="26"/>
      <c r="F145" s="26"/>
      <c r="G145" s="35"/>
      <c r="H145" s="35"/>
      <c r="I145" s="36" t="str">
        <f>IF(E145="","",IFERROR(INDEX('2. Lịch 12 tháng'!$S$6:$S$20,MATCH(E145,'2. Lịch 12 tháng'!$A$6:$A$20,0)),""))</f>
        <v/>
      </c>
      <c r="J145" s="25"/>
      <c r="K145" s="7" t="str">
        <f t="shared" si="8"/>
        <v/>
      </c>
      <c r="L145" s="26"/>
    </row>
    <row r="146" spans="1:12" x14ac:dyDescent="0.35">
      <c r="A146" s="38" t="str">
        <f t="shared" si="7"/>
        <v/>
      </c>
      <c r="B146" s="26"/>
      <c r="C146" s="25"/>
      <c r="D146" s="26"/>
      <c r="E146" s="26"/>
      <c r="F146" s="26"/>
      <c r="G146" s="35"/>
      <c r="H146" s="35"/>
      <c r="I146" s="36" t="str">
        <f>IF(E146="","",IFERROR(INDEX('2. Lịch 12 tháng'!$S$6:$S$20,MATCH(E146,'2. Lịch 12 tháng'!$A$6:$A$20,0)),""))</f>
        <v/>
      </c>
      <c r="J146" s="25"/>
      <c r="K146" s="7" t="str">
        <f t="shared" si="8"/>
        <v/>
      </c>
      <c r="L146" s="26"/>
    </row>
    <row r="147" spans="1:12" x14ac:dyDescent="0.35">
      <c r="A147" s="38" t="str">
        <f t="shared" si="7"/>
        <v/>
      </c>
      <c r="B147" s="26"/>
      <c r="C147" s="25"/>
      <c r="D147" s="26"/>
      <c r="E147" s="26"/>
      <c r="F147" s="26"/>
      <c r="G147" s="35"/>
      <c r="H147" s="35"/>
      <c r="I147" s="36" t="str">
        <f>IF(E147="","",IFERROR(INDEX('2. Lịch 12 tháng'!$S$6:$S$20,MATCH(E147,'2. Lịch 12 tháng'!$A$6:$A$20,0)),""))</f>
        <v/>
      </c>
      <c r="J147" s="25"/>
      <c r="K147" s="7" t="str">
        <f t="shared" si="8"/>
        <v/>
      </c>
      <c r="L147" s="26"/>
    </row>
    <row r="148" spans="1:12" x14ac:dyDescent="0.35">
      <c r="A148" s="38" t="str">
        <f t="shared" si="7"/>
        <v/>
      </c>
      <c r="B148" s="26"/>
      <c r="C148" s="25"/>
      <c r="D148" s="26"/>
      <c r="E148" s="26"/>
      <c r="F148" s="26"/>
      <c r="G148" s="35"/>
      <c r="H148" s="35"/>
      <c r="I148" s="36" t="str">
        <f>IF(E148="","",IFERROR(INDEX('2. Lịch 12 tháng'!$S$6:$S$20,MATCH(E148,'2. Lịch 12 tháng'!$A$6:$A$20,0)),""))</f>
        <v/>
      </c>
      <c r="J148" s="25"/>
      <c r="K148" s="7" t="str">
        <f t="shared" si="8"/>
        <v/>
      </c>
      <c r="L148" s="26"/>
    </row>
    <row r="149" spans="1:12" x14ac:dyDescent="0.35">
      <c r="A149" s="38" t="str">
        <f t="shared" si="7"/>
        <v/>
      </c>
      <c r="B149" s="26"/>
      <c r="C149" s="25"/>
      <c r="D149" s="26"/>
      <c r="E149" s="26"/>
      <c r="F149" s="26"/>
      <c r="G149" s="35"/>
      <c r="H149" s="35"/>
      <c r="I149" s="36" t="str">
        <f>IF(E149="","",IFERROR(INDEX('2. Lịch 12 tháng'!$S$6:$S$20,MATCH(E149,'2. Lịch 12 tháng'!$A$6:$A$20,0)),""))</f>
        <v/>
      </c>
      <c r="J149" s="25"/>
      <c r="K149" s="7" t="str">
        <f t="shared" si="8"/>
        <v/>
      </c>
      <c r="L149" s="26"/>
    </row>
    <row r="150" spans="1:12" x14ac:dyDescent="0.35">
      <c r="A150" s="38" t="str">
        <f t="shared" si="7"/>
        <v/>
      </c>
      <c r="B150" s="26"/>
      <c r="C150" s="25"/>
      <c r="D150" s="26"/>
      <c r="E150" s="26"/>
      <c r="F150" s="26"/>
      <c r="G150" s="35"/>
      <c r="H150" s="35"/>
      <c r="I150" s="36" t="str">
        <f>IF(E150="","",IFERROR(INDEX('2. Lịch 12 tháng'!$S$6:$S$20,MATCH(E150,'2. Lịch 12 tháng'!$A$6:$A$20,0)),""))</f>
        <v/>
      </c>
      <c r="J150" s="25"/>
      <c r="K150" s="7" t="str">
        <f t="shared" si="8"/>
        <v/>
      </c>
      <c r="L150" s="26"/>
    </row>
    <row r="151" spans="1:12" x14ac:dyDescent="0.35">
      <c r="A151" s="38" t="str">
        <f t="shared" si="7"/>
        <v/>
      </c>
      <c r="B151" s="26"/>
      <c r="C151" s="25"/>
      <c r="D151" s="26"/>
      <c r="E151" s="26"/>
      <c r="F151" s="26"/>
      <c r="G151" s="35"/>
      <c r="H151" s="35"/>
      <c r="I151" s="36" t="str">
        <f>IF(E151="","",IFERROR(INDEX('2. Lịch 12 tháng'!$S$6:$S$20,MATCH(E151,'2. Lịch 12 tháng'!$A$6:$A$20,0)),""))</f>
        <v/>
      </c>
      <c r="J151" s="25"/>
      <c r="K151" s="7" t="str">
        <f t="shared" si="8"/>
        <v/>
      </c>
      <c r="L151" s="26"/>
    </row>
    <row r="152" spans="1:12" x14ac:dyDescent="0.35">
      <c r="A152" s="38" t="str">
        <f t="shared" si="7"/>
        <v/>
      </c>
      <c r="B152" s="26"/>
      <c r="C152" s="25"/>
      <c r="D152" s="26"/>
      <c r="E152" s="26"/>
      <c r="F152" s="26"/>
      <c r="G152" s="35"/>
      <c r="H152" s="35"/>
      <c r="I152" s="36" t="str">
        <f>IF(E152="","",IFERROR(INDEX('2. Lịch 12 tháng'!$S$6:$S$20,MATCH(E152,'2. Lịch 12 tháng'!$A$6:$A$20,0)),""))</f>
        <v/>
      </c>
      <c r="J152" s="25"/>
      <c r="K152" s="7" t="str">
        <f t="shared" si="8"/>
        <v/>
      </c>
      <c r="L152" s="26"/>
    </row>
    <row r="153" spans="1:12" x14ac:dyDescent="0.35">
      <c r="A153" s="38" t="str">
        <f t="shared" si="7"/>
        <v/>
      </c>
      <c r="B153" s="26"/>
      <c r="C153" s="25"/>
      <c r="D153" s="26"/>
      <c r="E153" s="26"/>
      <c r="F153" s="26"/>
      <c r="G153" s="35"/>
      <c r="H153" s="35"/>
      <c r="I153" s="36" t="str">
        <f>IF(E153="","",IFERROR(INDEX('2. Lịch 12 tháng'!$S$6:$S$20,MATCH(E153,'2. Lịch 12 tháng'!$A$6:$A$20,0)),""))</f>
        <v/>
      </c>
      <c r="J153" s="25"/>
      <c r="K153" s="7" t="str">
        <f t="shared" si="8"/>
        <v/>
      </c>
      <c r="L153" s="26"/>
    </row>
    <row r="154" spans="1:12" x14ac:dyDescent="0.35">
      <c r="A154" s="38" t="str">
        <f t="shared" si="7"/>
        <v/>
      </c>
      <c r="B154" s="26"/>
      <c r="C154" s="25"/>
      <c r="D154" s="26"/>
      <c r="E154" s="26"/>
      <c r="F154" s="26"/>
      <c r="G154" s="35"/>
      <c r="H154" s="35"/>
      <c r="I154" s="36" t="str">
        <f>IF(E154="","",IFERROR(INDEX('2. Lịch 12 tháng'!$S$6:$S$20,MATCH(E154,'2. Lịch 12 tháng'!$A$6:$A$20,0)),""))</f>
        <v/>
      </c>
      <c r="J154" s="25"/>
      <c r="K154" s="7" t="str">
        <f t="shared" si="8"/>
        <v/>
      </c>
      <c r="L154" s="26"/>
    </row>
    <row r="155" spans="1:12" x14ac:dyDescent="0.35">
      <c r="A155" s="38" t="str">
        <f t="shared" si="7"/>
        <v/>
      </c>
      <c r="B155" s="26"/>
      <c r="C155" s="25"/>
      <c r="D155" s="26"/>
      <c r="E155" s="26"/>
      <c r="F155" s="26"/>
      <c r="G155" s="35"/>
      <c r="H155" s="35"/>
      <c r="I155" s="36" t="str">
        <f>IF(E155="","",IFERROR(INDEX('2. Lịch 12 tháng'!$S$6:$S$20,MATCH(E155,'2. Lịch 12 tháng'!$A$6:$A$20,0)),""))</f>
        <v/>
      </c>
      <c r="J155" s="25"/>
      <c r="K155" s="7" t="str">
        <f t="shared" si="8"/>
        <v/>
      </c>
      <c r="L155" s="26"/>
    </row>
    <row r="156" spans="1:12" x14ac:dyDescent="0.35">
      <c r="A156" s="38" t="str">
        <f t="shared" si="7"/>
        <v/>
      </c>
      <c r="B156" s="26"/>
      <c r="C156" s="25"/>
      <c r="D156" s="26"/>
      <c r="E156" s="26"/>
      <c r="F156" s="26"/>
      <c r="G156" s="35"/>
      <c r="H156" s="35"/>
      <c r="I156" s="36" t="str">
        <f>IF(E156="","",IFERROR(INDEX('2. Lịch 12 tháng'!$S$6:$S$20,MATCH(E156,'2. Lịch 12 tháng'!$A$6:$A$20,0)),""))</f>
        <v/>
      </c>
      <c r="J156" s="25"/>
      <c r="K156" s="7" t="str">
        <f t="shared" si="8"/>
        <v/>
      </c>
      <c r="L156" s="26"/>
    </row>
    <row r="157" spans="1:12" x14ac:dyDescent="0.35">
      <c r="A157" s="38" t="str">
        <f t="shared" si="7"/>
        <v/>
      </c>
      <c r="B157" s="26"/>
      <c r="C157" s="25"/>
      <c r="D157" s="26"/>
      <c r="E157" s="26"/>
      <c r="F157" s="26"/>
      <c r="G157" s="35"/>
      <c r="H157" s="35"/>
      <c r="I157" s="36" t="str">
        <f>IF(E157="","",IFERROR(INDEX('2. Lịch 12 tháng'!$S$6:$S$20,MATCH(E157,'2. Lịch 12 tháng'!$A$6:$A$20,0)),""))</f>
        <v/>
      </c>
      <c r="J157" s="25"/>
      <c r="K157" s="7" t="str">
        <f t="shared" si="8"/>
        <v/>
      </c>
      <c r="L157" s="26"/>
    </row>
    <row r="158" spans="1:12" x14ac:dyDescent="0.35">
      <c r="A158" s="38" t="str">
        <f t="shared" si="7"/>
        <v/>
      </c>
      <c r="B158" s="26"/>
      <c r="C158" s="25"/>
      <c r="D158" s="26"/>
      <c r="E158" s="26"/>
      <c r="F158" s="26"/>
      <c r="G158" s="35"/>
      <c r="H158" s="35"/>
      <c r="I158" s="36" t="str">
        <f>IF(E158="","",IFERROR(INDEX('2. Lịch 12 tháng'!$S$6:$S$20,MATCH(E158,'2. Lịch 12 tháng'!$A$6:$A$20,0)),""))</f>
        <v/>
      </c>
      <c r="J158" s="25"/>
      <c r="K158" s="7" t="str">
        <f t="shared" si="8"/>
        <v/>
      </c>
      <c r="L158" s="26"/>
    </row>
    <row r="159" spans="1:12" x14ac:dyDescent="0.35">
      <c r="A159" s="38" t="str">
        <f t="shared" si="7"/>
        <v/>
      </c>
      <c r="B159" s="26"/>
      <c r="C159" s="25"/>
      <c r="D159" s="26"/>
      <c r="E159" s="26"/>
      <c r="F159" s="26"/>
      <c r="G159" s="35"/>
      <c r="H159" s="35"/>
      <c r="I159" s="36" t="str">
        <f>IF(E159="","",IFERROR(INDEX('2. Lịch 12 tháng'!$S$6:$S$20,MATCH(E159,'2. Lịch 12 tháng'!$A$6:$A$20,0)),""))</f>
        <v/>
      </c>
      <c r="J159" s="25"/>
      <c r="K159" s="7" t="str">
        <f t="shared" si="8"/>
        <v/>
      </c>
      <c r="L159" s="26"/>
    </row>
    <row r="160" spans="1:12" x14ac:dyDescent="0.35">
      <c r="A160" s="38" t="str">
        <f t="shared" si="7"/>
        <v/>
      </c>
      <c r="B160" s="26"/>
      <c r="C160" s="25"/>
      <c r="D160" s="26"/>
      <c r="E160" s="26"/>
      <c r="F160" s="26"/>
      <c r="G160" s="35"/>
      <c r="H160" s="35"/>
      <c r="I160" s="36" t="str">
        <f>IF(E160="","",IFERROR(INDEX('2. Lịch 12 tháng'!$S$6:$S$20,MATCH(E160,'2. Lịch 12 tháng'!$A$6:$A$20,0)),""))</f>
        <v/>
      </c>
      <c r="J160" s="25"/>
      <c r="K160" s="7" t="str">
        <f t="shared" si="8"/>
        <v/>
      </c>
      <c r="L160" s="26"/>
    </row>
    <row r="161" spans="1:12" x14ac:dyDescent="0.35">
      <c r="A161" s="38" t="str">
        <f t="shared" si="7"/>
        <v/>
      </c>
      <c r="B161" s="26"/>
      <c r="C161" s="25"/>
      <c r="D161" s="26"/>
      <c r="E161" s="26"/>
      <c r="F161" s="26"/>
      <c r="G161" s="35"/>
      <c r="H161" s="35"/>
      <c r="I161" s="36" t="str">
        <f>IF(E161="","",IFERROR(INDEX('2. Lịch 12 tháng'!$S$6:$S$20,MATCH(E161,'2. Lịch 12 tháng'!$A$6:$A$20,0)),""))</f>
        <v/>
      </c>
      <c r="J161" s="25"/>
      <c r="K161" s="7" t="str">
        <f t="shared" si="8"/>
        <v/>
      </c>
      <c r="L161" s="26"/>
    </row>
    <row r="162" spans="1:12" x14ac:dyDescent="0.35">
      <c r="A162" s="38" t="str">
        <f t="shared" si="7"/>
        <v/>
      </c>
      <c r="B162" s="26"/>
      <c r="C162" s="25"/>
      <c r="D162" s="26"/>
      <c r="E162" s="26"/>
      <c r="F162" s="26"/>
      <c r="G162" s="35"/>
      <c r="H162" s="35"/>
      <c r="I162" s="36" t="str">
        <f>IF(E162="","",IFERROR(INDEX('2. Lịch 12 tháng'!$S$6:$S$20,MATCH(E162,'2. Lịch 12 tháng'!$A$6:$A$20,0)),""))</f>
        <v/>
      </c>
      <c r="J162" s="25"/>
      <c r="K162" s="7" t="str">
        <f t="shared" si="8"/>
        <v/>
      </c>
      <c r="L162" s="26"/>
    </row>
    <row r="163" spans="1:12" x14ac:dyDescent="0.35">
      <c r="A163" s="38" t="str">
        <f t="shared" si="7"/>
        <v/>
      </c>
      <c r="B163" s="26"/>
      <c r="C163" s="25"/>
      <c r="D163" s="26"/>
      <c r="E163" s="26"/>
      <c r="F163" s="26"/>
      <c r="G163" s="35"/>
      <c r="H163" s="35"/>
      <c r="I163" s="36" t="str">
        <f>IF(E163="","",IFERROR(INDEX('2. Lịch 12 tháng'!$S$6:$S$20,MATCH(E163,'2. Lịch 12 tháng'!$A$6:$A$20,0)),""))</f>
        <v/>
      </c>
      <c r="J163" s="25"/>
      <c r="K163" s="7" t="str">
        <f t="shared" si="8"/>
        <v/>
      </c>
      <c r="L163" s="26"/>
    </row>
    <row r="164" spans="1:12" x14ac:dyDescent="0.35">
      <c r="A164" s="38" t="str">
        <f t="shared" si="7"/>
        <v/>
      </c>
      <c r="B164" s="26"/>
      <c r="C164" s="25"/>
      <c r="D164" s="26"/>
      <c r="E164" s="26"/>
      <c r="F164" s="26"/>
      <c r="G164" s="35"/>
      <c r="H164" s="35"/>
      <c r="I164" s="36" t="str">
        <f>IF(E164="","",IFERROR(INDEX('2. Lịch 12 tháng'!$S$6:$S$20,MATCH(E164,'2. Lịch 12 tháng'!$A$6:$A$20,0)),""))</f>
        <v/>
      </c>
      <c r="J164" s="25"/>
      <c r="K164" s="7" t="str">
        <f t="shared" si="8"/>
        <v/>
      </c>
      <c r="L164" s="26"/>
    </row>
    <row r="165" spans="1:12" x14ac:dyDescent="0.35">
      <c r="A165" s="38" t="str">
        <f t="shared" si="7"/>
        <v/>
      </c>
      <c r="B165" s="26"/>
      <c r="C165" s="25"/>
      <c r="D165" s="26"/>
      <c r="E165" s="26"/>
      <c r="F165" s="26"/>
      <c r="G165" s="35"/>
      <c r="H165" s="35"/>
      <c r="I165" s="36" t="str">
        <f>IF(E165="","",IFERROR(INDEX('2. Lịch 12 tháng'!$S$6:$S$20,MATCH(E165,'2. Lịch 12 tháng'!$A$6:$A$20,0)),""))</f>
        <v/>
      </c>
      <c r="J165" s="25"/>
      <c r="K165" s="7" t="str">
        <f t="shared" si="8"/>
        <v/>
      </c>
      <c r="L165" s="26"/>
    </row>
    <row r="166" spans="1:12" x14ac:dyDescent="0.35">
      <c r="A166" s="38" t="str">
        <f t="shared" si="7"/>
        <v/>
      </c>
      <c r="B166" s="26"/>
      <c r="C166" s="25"/>
      <c r="D166" s="26"/>
      <c r="E166" s="26"/>
      <c r="F166" s="26"/>
      <c r="G166" s="35"/>
      <c r="H166" s="35"/>
      <c r="I166" s="36" t="str">
        <f>IF(E166="","",IFERROR(INDEX('2. Lịch 12 tháng'!$S$6:$S$20,MATCH(E166,'2. Lịch 12 tháng'!$A$6:$A$20,0)),""))</f>
        <v/>
      </c>
      <c r="J166" s="25"/>
      <c r="K166" s="7" t="str">
        <f t="shared" si="8"/>
        <v/>
      </c>
      <c r="L166" s="26"/>
    </row>
    <row r="167" spans="1:12" x14ac:dyDescent="0.35">
      <c r="A167" s="38" t="str">
        <f t="shared" si="7"/>
        <v/>
      </c>
      <c r="B167" s="26"/>
      <c r="C167" s="25"/>
      <c r="D167" s="26"/>
      <c r="E167" s="26"/>
      <c r="F167" s="26"/>
      <c r="G167" s="35"/>
      <c r="H167" s="35"/>
      <c r="I167" s="36" t="str">
        <f>IF(E167="","",IFERROR(INDEX('2. Lịch 12 tháng'!$S$6:$S$20,MATCH(E167,'2. Lịch 12 tháng'!$A$6:$A$20,0)),""))</f>
        <v/>
      </c>
      <c r="J167" s="25"/>
      <c r="K167" s="7" t="str">
        <f t="shared" si="8"/>
        <v/>
      </c>
      <c r="L167" s="26"/>
    </row>
    <row r="168" spans="1:12" x14ac:dyDescent="0.35">
      <c r="A168" s="38" t="str">
        <f t="shared" si="7"/>
        <v/>
      </c>
      <c r="B168" s="26"/>
      <c r="C168" s="25"/>
      <c r="D168" s="26"/>
      <c r="E168" s="26"/>
      <c r="F168" s="26"/>
      <c r="G168" s="35"/>
      <c r="H168" s="35"/>
      <c r="I168" s="36" t="str">
        <f>IF(E168="","",IFERROR(INDEX('2. Lịch 12 tháng'!$S$6:$S$20,MATCH(E168,'2. Lịch 12 tháng'!$A$6:$A$20,0)),""))</f>
        <v/>
      </c>
      <c r="J168" s="25"/>
      <c r="K168" s="7" t="str">
        <f t="shared" si="8"/>
        <v/>
      </c>
      <c r="L168" s="26"/>
    </row>
    <row r="169" spans="1:12" x14ac:dyDescent="0.35">
      <c r="A169" s="38" t="str">
        <f t="shared" si="7"/>
        <v/>
      </c>
      <c r="B169" s="26"/>
      <c r="C169" s="25"/>
      <c r="D169" s="26"/>
      <c r="E169" s="26"/>
      <c r="F169" s="26"/>
      <c r="G169" s="35"/>
      <c r="H169" s="35"/>
      <c r="I169" s="36" t="str">
        <f>IF(E169="","",IFERROR(INDEX('2. Lịch 12 tháng'!$S$6:$S$20,MATCH(E169,'2. Lịch 12 tháng'!$A$6:$A$20,0)),""))</f>
        <v/>
      </c>
      <c r="J169" s="25"/>
      <c r="K169" s="7" t="str">
        <f t="shared" si="8"/>
        <v/>
      </c>
      <c r="L169" s="26"/>
    </row>
    <row r="170" spans="1:12" x14ac:dyDescent="0.35">
      <c r="A170" s="38" t="str">
        <f t="shared" si="7"/>
        <v/>
      </c>
      <c r="B170" s="26"/>
      <c r="C170" s="25"/>
      <c r="D170" s="26"/>
      <c r="E170" s="26"/>
      <c r="F170" s="26"/>
      <c r="G170" s="35"/>
      <c r="H170" s="35"/>
      <c r="I170" s="36" t="str">
        <f>IF(E170="","",IFERROR(INDEX('2. Lịch 12 tháng'!$S$6:$S$20,MATCH(E170,'2. Lịch 12 tháng'!$A$6:$A$20,0)),""))</f>
        <v/>
      </c>
      <c r="J170" s="25"/>
      <c r="K170" s="7" t="str">
        <f t="shared" si="8"/>
        <v/>
      </c>
      <c r="L170" s="26"/>
    </row>
    <row r="171" spans="1:12" x14ac:dyDescent="0.35">
      <c r="A171" s="38" t="str">
        <f t="shared" si="7"/>
        <v/>
      </c>
      <c r="B171" s="26"/>
      <c r="C171" s="25"/>
      <c r="D171" s="26"/>
      <c r="E171" s="26"/>
      <c r="F171" s="26"/>
      <c r="G171" s="35"/>
      <c r="H171" s="35"/>
      <c r="I171" s="36" t="str">
        <f>IF(E171="","",IFERROR(INDEX('2. Lịch 12 tháng'!$S$6:$S$20,MATCH(E171,'2. Lịch 12 tháng'!$A$6:$A$20,0)),""))</f>
        <v/>
      </c>
      <c r="J171" s="25"/>
      <c r="K171" s="7" t="str">
        <f t="shared" si="8"/>
        <v/>
      </c>
      <c r="L171" s="26"/>
    </row>
    <row r="172" spans="1:12" x14ac:dyDescent="0.35">
      <c r="A172" s="38" t="str">
        <f t="shared" si="7"/>
        <v/>
      </c>
      <c r="B172" s="26"/>
      <c r="C172" s="25"/>
      <c r="D172" s="26"/>
      <c r="E172" s="26"/>
      <c r="F172" s="26"/>
      <c r="G172" s="35"/>
      <c r="H172" s="35"/>
      <c r="I172" s="36" t="str">
        <f>IF(E172="","",IFERROR(INDEX('2. Lịch 12 tháng'!$S$6:$S$20,MATCH(E172,'2. Lịch 12 tháng'!$A$6:$A$20,0)),""))</f>
        <v/>
      </c>
      <c r="J172" s="25"/>
      <c r="K172" s="7" t="str">
        <f t="shared" si="8"/>
        <v/>
      </c>
      <c r="L172" s="26"/>
    </row>
    <row r="173" spans="1:12" x14ac:dyDescent="0.35">
      <c r="A173" s="38" t="str">
        <f t="shared" si="7"/>
        <v/>
      </c>
      <c r="B173" s="26"/>
      <c r="C173" s="25"/>
      <c r="D173" s="26"/>
      <c r="E173" s="26"/>
      <c r="F173" s="26"/>
      <c r="G173" s="35"/>
      <c r="H173" s="35"/>
      <c r="I173" s="36" t="str">
        <f>IF(E173="","",IFERROR(INDEX('2. Lịch 12 tháng'!$S$6:$S$20,MATCH(E173,'2. Lịch 12 tháng'!$A$6:$A$20,0)),""))</f>
        <v/>
      </c>
      <c r="J173" s="25"/>
      <c r="K173" s="7" t="str">
        <f t="shared" si="8"/>
        <v/>
      </c>
      <c r="L173" s="26"/>
    </row>
    <row r="174" spans="1:12" x14ac:dyDescent="0.35">
      <c r="A174" s="38" t="str">
        <f t="shared" si="7"/>
        <v/>
      </c>
      <c r="B174" s="26"/>
      <c r="C174" s="25"/>
      <c r="D174" s="26"/>
      <c r="E174" s="26"/>
      <c r="F174" s="26"/>
      <c r="G174" s="35"/>
      <c r="H174" s="35"/>
      <c r="I174" s="36" t="str">
        <f>IF(E174="","",IFERROR(INDEX('2. Lịch 12 tháng'!$S$6:$S$20,MATCH(E174,'2. Lịch 12 tháng'!$A$6:$A$20,0)),""))</f>
        <v/>
      </c>
      <c r="J174" s="25"/>
      <c r="K174" s="7" t="str">
        <f t="shared" si="8"/>
        <v/>
      </c>
      <c r="L174" s="26"/>
    </row>
    <row r="175" spans="1:12" x14ac:dyDescent="0.35">
      <c r="A175" s="38" t="str">
        <f t="shared" si="7"/>
        <v/>
      </c>
      <c r="B175" s="26"/>
      <c r="C175" s="25"/>
      <c r="D175" s="26"/>
      <c r="E175" s="26"/>
      <c r="F175" s="26"/>
      <c r="G175" s="35"/>
      <c r="H175" s="35"/>
      <c r="I175" s="36" t="str">
        <f>IF(E175="","",IFERROR(INDEX('2. Lịch 12 tháng'!$S$6:$S$20,MATCH(E175,'2. Lịch 12 tháng'!$A$6:$A$20,0)),""))</f>
        <v/>
      </c>
      <c r="J175" s="25"/>
      <c r="K175" s="7" t="str">
        <f t="shared" si="8"/>
        <v/>
      </c>
      <c r="L175" s="26"/>
    </row>
    <row r="176" spans="1:12" x14ac:dyDescent="0.35">
      <c r="A176" s="38" t="str">
        <f t="shared" si="7"/>
        <v/>
      </c>
      <c r="B176" s="26"/>
      <c r="C176" s="25"/>
      <c r="D176" s="26"/>
      <c r="E176" s="26"/>
      <c r="F176" s="26"/>
      <c r="G176" s="35"/>
      <c r="H176" s="35"/>
      <c r="I176" s="36" t="str">
        <f>IF(E176="","",IFERROR(INDEX('2. Lịch 12 tháng'!$S$6:$S$20,MATCH(E176,'2. Lịch 12 tháng'!$A$6:$A$20,0)),""))</f>
        <v/>
      </c>
      <c r="J176" s="25"/>
      <c r="K176" s="7" t="str">
        <f t="shared" si="8"/>
        <v/>
      </c>
      <c r="L176" s="26"/>
    </row>
    <row r="177" spans="1:12" x14ac:dyDescent="0.35">
      <c r="A177" s="38" t="str">
        <f t="shared" si="7"/>
        <v/>
      </c>
      <c r="B177" s="26"/>
      <c r="C177" s="25"/>
      <c r="D177" s="26"/>
      <c r="E177" s="26"/>
      <c r="F177" s="26"/>
      <c r="G177" s="35"/>
      <c r="H177" s="35"/>
      <c r="I177" s="36" t="str">
        <f>IF(E177="","",IFERROR(INDEX('2. Lịch 12 tháng'!$S$6:$S$20,MATCH(E177,'2. Lịch 12 tháng'!$A$6:$A$20,0)),""))</f>
        <v/>
      </c>
      <c r="J177" s="25"/>
      <c r="K177" s="7" t="str">
        <f t="shared" si="8"/>
        <v/>
      </c>
      <c r="L177" s="26"/>
    </row>
    <row r="178" spans="1:12" x14ac:dyDescent="0.35">
      <c r="A178" s="38" t="str">
        <f t="shared" si="7"/>
        <v/>
      </c>
      <c r="B178" s="26"/>
      <c r="C178" s="25"/>
      <c r="D178" s="26"/>
      <c r="E178" s="26"/>
      <c r="F178" s="26"/>
      <c r="G178" s="35"/>
      <c r="H178" s="35"/>
      <c r="I178" s="36" t="str">
        <f>IF(E178="","",IFERROR(INDEX('2. Lịch 12 tháng'!$S$6:$S$20,MATCH(E178,'2. Lịch 12 tháng'!$A$6:$A$20,0)),""))</f>
        <v/>
      </c>
      <c r="J178" s="25"/>
      <c r="K178" s="7" t="str">
        <f t="shared" si="8"/>
        <v/>
      </c>
      <c r="L178" s="26"/>
    </row>
    <row r="179" spans="1:12" x14ac:dyDescent="0.35">
      <c r="A179" s="38" t="str">
        <f t="shared" si="7"/>
        <v/>
      </c>
      <c r="B179" s="26"/>
      <c r="C179" s="25"/>
      <c r="D179" s="26"/>
      <c r="E179" s="26"/>
      <c r="F179" s="26"/>
      <c r="G179" s="35"/>
      <c r="H179" s="35"/>
      <c r="I179" s="36" t="str">
        <f>IF(E179="","",IFERROR(INDEX('2. Lịch 12 tháng'!$S$6:$S$20,MATCH(E179,'2. Lịch 12 tháng'!$A$6:$A$20,0)),""))</f>
        <v/>
      </c>
      <c r="J179" s="25"/>
      <c r="K179" s="7" t="str">
        <f t="shared" si="8"/>
        <v/>
      </c>
      <c r="L179" s="26"/>
    </row>
    <row r="180" spans="1:12" x14ac:dyDescent="0.35">
      <c r="A180" s="38" t="str">
        <f t="shared" si="7"/>
        <v/>
      </c>
      <c r="B180" s="26"/>
      <c r="C180" s="25"/>
      <c r="D180" s="26"/>
      <c r="E180" s="26"/>
      <c r="F180" s="26"/>
      <c r="G180" s="35"/>
      <c r="H180" s="35"/>
      <c r="I180" s="36" t="str">
        <f>IF(E180="","",IFERROR(INDEX('2. Lịch 12 tháng'!$S$6:$S$20,MATCH(E180,'2. Lịch 12 tháng'!$A$6:$A$20,0)),""))</f>
        <v/>
      </c>
      <c r="J180" s="25"/>
      <c r="K180" s="7" t="str">
        <f t="shared" si="8"/>
        <v/>
      </c>
      <c r="L180" s="26"/>
    </row>
    <row r="181" spans="1:12" x14ac:dyDescent="0.35">
      <c r="A181" s="38" t="str">
        <f t="shared" si="7"/>
        <v/>
      </c>
      <c r="B181" s="26"/>
      <c r="C181" s="25"/>
      <c r="D181" s="26"/>
      <c r="E181" s="26"/>
      <c r="F181" s="26"/>
      <c r="G181" s="35"/>
      <c r="H181" s="35"/>
      <c r="I181" s="36" t="str">
        <f>IF(E181="","",IFERROR(INDEX('2. Lịch 12 tháng'!$S$6:$S$20,MATCH(E181,'2. Lịch 12 tháng'!$A$6:$A$20,0)),""))</f>
        <v/>
      </c>
      <c r="J181" s="25"/>
      <c r="K181" s="7" t="str">
        <f t="shared" si="8"/>
        <v/>
      </c>
      <c r="L181" s="26"/>
    </row>
    <row r="182" spans="1:12" x14ac:dyDescent="0.35">
      <c r="A182" s="38" t="str">
        <f t="shared" si="7"/>
        <v/>
      </c>
      <c r="B182" s="26"/>
      <c r="C182" s="25"/>
      <c r="D182" s="26"/>
      <c r="E182" s="26"/>
      <c r="F182" s="26"/>
      <c r="G182" s="35"/>
      <c r="H182" s="35"/>
      <c r="I182" s="36" t="str">
        <f>IF(E182="","",IFERROR(INDEX('2. Lịch 12 tháng'!$S$6:$S$20,MATCH(E182,'2. Lịch 12 tháng'!$A$6:$A$20,0)),""))</f>
        <v/>
      </c>
      <c r="J182" s="25"/>
      <c r="K182" s="7" t="str">
        <f t="shared" si="8"/>
        <v/>
      </c>
      <c r="L182" s="26"/>
    </row>
    <row r="183" spans="1:12" x14ac:dyDescent="0.35">
      <c r="A183" s="38" t="str">
        <f t="shared" si="7"/>
        <v/>
      </c>
      <c r="B183" s="26"/>
      <c r="C183" s="25"/>
      <c r="D183" s="26"/>
      <c r="E183" s="26"/>
      <c r="F183" s="26"/>
      <c r="G183" s="35"/>
      <c r="H183" s="35"/>
      <c r="I183" s="36" t="str">
        <f>IF(E183="","",IFERROR(INDEX('2. Lịch 12 tháng'!$S$6:$S$20,MATCH(E183,'2. Lịch 12 tháng'!$A$6:$A$20,0)),""))</f>
        <v/>
      </c>
      <c r="J183" s="25"/>
      <c r="K183" s="7" t="str">
        <f t="shared" si="8"/>
        <v/>
      </c>
      <c r="L183" s="26"/>
    </row>
    <row r="184" spans="1:12" x14ac:dyDescent="0.35">
      <c r="A184" s="38" t="str">
        <f t="shared" si="7"/>
        <v/>
      </c>
      <c r="B184" s="26"/>
      <c r="C184" s="25"/>
      <c r="D184" s="26"/>
      <c r="E184" s="26"/>
      <c r="F184" s="26"/>
      <c r="G184" s="35"/>
      <c r="H184" s="35"/>
      <c r="I184" s="36" t="str">
        <f>IF(E184="","",IFERROR(INDEX('2. Lịch 12 tháng'!$S$6:$S$20,MATCH(E184,'2. Lịch 12 tháng'!$A$6:$A$20,0)),""))</f>
        <v/>
      </c>
      <c r="J184" s="25"/>
      <c r="K184" s="7" t="str">
        <f t="shared" si="8"/>
        <v/>
      </c>
      <c r="L184" s="26"/>
    </row>
    <row r="185" spans="1:12" x14ac:dyDescent="0.35">
      <c r="A185" s="38" t="str">
        <f t="shared" si="7"/>
        <v/>
      </c>
      <c r="B185" s="26"/>
      <c r="C185" s="25"/>
      <c r="D185" s="26"/>
      <c r="E185" s="26"/>
      <c r="F185" s="26"/>
      <c r="G185" s="35"/>
      <c r="H185" s="35"/>
      <c r="I185" s="36" t="str">
        <f>IF(E185="","",IFERROR(INDEX('2. Lịch 12 tháng'!$S$6:$S$20,MATCH(E185,'2. Lịch 12 tháng'!$A$6:$A$20,0)),""))</f>
        <v/>
      </c>
      <c r="J185" s="25"/>
      <c r="K185" s="7" t="str">
        <f t="shared" si="8"/>
        <v/>
      </c>
      <c r="L185" s="26"/>
    </row>
    <row r="186" spans="1:12" x14ac:dyDescent="0.35">
      <c r="A186" s="38" t="str">
        <f t="shared" si="7"/>
        <v/>
      </c>
      <c r="B186" s="26"/>
      <c r="C186" s="25"/>
      <c r="D186" s="26"/>
      <c r="E186" s="26"/>
      <c r="F186" s="26"/>
      <c r="G186" s="35"/>
      <c r="H186" s="35"/>
      <c r="I186" s="36" t="str">
        <f>IF(E186="","",IFERROR(INDEX('2. Lịch 12 tháng'!$S$6:$S$20,MATCH(E186,'2. Lịch 12 tháng'!$A$6:$A$20,0)),""))</f>
        <v/>
      </c>
      <c r="J186" s="25"/>
      <c r="K186" s="7" t="str">
        <f t="shared" si="8"/>
        <v/>
      </c>
      <c r="L186" s="26"/>
    </row>
    <row r="187" spans="1:12" x14ac:dyDescent="0.35">
      <c r="A187" s="38" t="str">
        <f t="shared" si="7"/>
        <v/>
      </c>
      <c r="B187" s="26"/>
      <c r="C187" s="25"/>
      <c r="D187" s="26"/>
      <c r="E187" s="26"/>
      <c r="F187" s="26"/>
      <c r="G187" s="35"/>
      <c r="H187" s="35"/>
      <c r="I187" s="36" t="str">
        <f>IF(E187="","",IFERROR(INDEX('2. Lịch 12 tháng'!$S$6:$S$20,MATCH(E187,'2. Lịch 12 tháng'!$A$6:$A$20,0)),""))</f>
        <v/>
      </c>
      <c r="J187" s="25"/>
      <c r="K187" s="7" t="str">
        <f t="shared" si="8"/>
        <v/>
      </c>
      <c r="L187" s="26"/>
    </row>
    <row r="188" spans="1:12" x14ac:dyDescent="0.35">
      <c r="A188" s="38" t="str">
        <f t="shared" si="7"/>
        <v/>
      </c>
      <c r="B188" s="26"/>
      <c r="C188" s="25"/>
      <c r="D188" s="26"/>
      <c r="E188" s="26"/>
      <c r="F188" s="26"/>
      <c r="G188" s="35"/>
      <c r="H188" s="35"/>
      <c r="I188" s="36" t="str">
        <f>IF(E188="","",IFERROR(INDEX('2. Lịch 12 tháng'!$S$6:$S$20,MATCH(E188,'2. Lịch 12 tháng'!$A$6:$A$20,0)),""))</f>
        <v/>
      </c>
      <c r="J188" s="25"/>
      <c r="K188" s="7" t="str">
        <f t="shared" si="8"/>
        <v/>
      </c>
      <c r="L188" s="26"/>
    </row>
    <row r="189" spans="1:12" x14ac:dyDescent="0.35">
      <c r="A189" s="38" t="str">
        <f t="shared" si="7"/>
        <v/>
      </c>
      <c r="B189" s="26"/>
      <c r="C189" s="25"/>
      <c r="D189" s="26"/>
      <c r="E189" s="26"/>
      <c r="F189" s="26"/>
      <c r="G189" s="35"/>
      <c r="H189" s="35"/>
      <c r="I189" s="36" t="str">
        <f>IF(E189="","",IFERROR(INDEX('2. Lịch 12 tháng'!$S$6:$S$20,MATCH(E189,'2. Lịch 12 tháng'!$A$6:$A$20,0)),""))</f>
        <v/>
      </c>
      <c r="J189" s="25"/>
      <c r="K189" s="7" t="str">
        <f t="shared" si="8"/>
        <v/>
      </c>
      <c r="L189" s="26"/>
    </row>
    <row r="190" spans="1:12" x14ac:dyDescent="0.35">
      <c r="A190" s="38" t="str">
        <f t="shared" si="7"/>
        <v/>
      </c>
      <c r="B190" s="26"/>
      <c r="C190" s="25"/>
      <c r="D190" s="26"/>
      <c r="E190" s="26"/>
      <c r="F190" s="26"/>
      <c r="G190" s="35"/>
      <c r="H190" s="35"/>
      <c r="I190" s="36" t="str">
        <f>IF(E190="","",IFERROR(INDEX('2. Lịch 12 tháng'!$S$6:$S$20,MATCH(E190,'2. Lịch 12 tháng'!$A$6:$A$20,0)),""))</f>
        <v/>
      </c>
      <c r="J190" s="25"/>
      <c r="K190" s="7" t="str">
        <f t="shared" si="8"/>
        <v/>
      </c>
      <c r="L190" s="26"/>
    </row>
    <row r="191" spans="1:12" x14ac:dyDescent="0.35">
      <c r="A191" s="38" t="str">
        <f t="shared" si="7"/>
        <v/>
      </c>
      <c r="B191" s="26"/>
      <c r="C191" s="25"/>
      <c r="D191" s="26"/>
      <c r="E191" s="26"/>
      <c r="F191" s="26"/>
      <c r="G191" s="35"/>
      <c r="H191" s="35"/>
      <c r="I191" s="36" t="str">
        <f>IF(E191="","",IFERROR(INDEX('2. Lịch 12 tháng'!$S$6:$S$20,MATCH(E191,'2. Lịch 12 tháng'!$A$6:$A$20,0)),""))</f>
        <v/>
      </c>
      <c r="J191" s="25"/>
      <c r="K191" s="7" t="str">
        <f t="shared" si="8"/>
        <v/>
      </c>
      <c r="L191" s="26"/>
    </row>
    <row r="192" spans="1:12" x14ac:dyDescent="0.35">
      <c r="A192" s="38" t="str">
        <f t="shared" si="7"/>
        <v/>
      </c>
      <c r="B192" s="26"/>
      <c r="C192" s="25"/>
      <c r="D192" s="26"/>
      <c r="E192" s="26"/>
      <c r="F192" s="26"/>
      <c r="G192" s="35"/>
      <c r="H192" s="35"/>
      <c r="I192" s="36" t="str">
        <f>IF(E192="","",IFERROR(INDEX('2. Lịch 12 tháng'!$S$6:$S$20,MATCH(E192,'2. Lịch 12 tháng'!$A$6:$A$20,0)),""))</f>
        <v/>
      </c>
      <c r="J192" s="25"/>
      <c r="K192" s="7" t="str">
        <f t="shared" si="8"/>
        <v/>
      </c>
      <c r="L192" s="26"/>
    </row>
    <row r="193" spans="1:12" x14ac:dyDescent="0.35">
      <c r="A193" s="38" t="str">
        <f t="shared" si="7"/>
        <v/>
      </c>
      <c r="B193" s="26"/>
      <c r="C193" s="25"/>
      <c r="D193" s="26"/>
      <c r="E193" s="26"/>
      <c r="F193" s="26"/>
      <c r="G193" s="35"/>
      <c r="H193" s="35"/>
      <c r="I193" s="36" t="str">
        <f>IF(E193="","",IFERROR(INDEX('2. Lịch 12 tháng'!$S$6:$S$20,MATCH(E193,'2. Lịch 12 tháng'!$A$6:$A$20,0)),""))</f>
        <v/>
      </c>
      <c r="J193" s="25"/>
      <c r="K193" s="7" t="str">
        <f t="shared" si="8"/>
        <v/>
      </c>
      <c r="L193" s="26"/>
    </row>
    <row r="194" spans="1:12" x14ac:dyDescent="0.35">
      <c r="A194" s="38" t="str">
        <f t="shared" si="7"/>
        <v/>
      </c>
      <c r="B194" s="26"/>
      <c r="C194" s="25"/>
      <c r="D194" s="26"/>
      <c r="E194" s="26"/>
      <c r="F194" s="26"/>
      <c r="G194" s="35"/>
      <c r="H194" s="35"/>
      <c r="I194" s="36" t="str">
        <f>IF(E194="","",IFERROR(INDEX('2. Lịch 12 tháng'!$S$6:$S$20,MATCH(E194,'2. Lịch 12 tháng'!$A$6:$A$20,0)),""))</f>
        <v/>
      </c>
      <c r="J194" s="25"/>
      <c r="K194" s="7" t="str">
        <f t="shared" si="8"/>
        <v/>
      </c>
      <c r="L194" s="26"/>
    </row>
    <row r="195" spans="1:12" x14ac:dyDescent="0.35">
      <c r="A195" s="38" t="str">
        <f t="shared" si="7"/>
        <v/>
      </c>
      <c r="B195" s="26"/>
      <c r="C195" s="25"/>
      <c r="D195" s="26"/>
      <c r="E195" s="26"/>
      <c r="F195" s="26"/>
      <c r="G195" s="35"/>
      <c r="H195" s="35"/>
      <c r="I195" s="36" t="str">
        <f>IF(E195="","",IFERROR(INDEX('2. Lịch 12 tháng'!$S$6:$S$20,MATCH(E195,'2. Lịch 12 tháng'!$A$6:$A$20,0)),""))</f>
        <v/>
      </c>
      <c r="J195" s="25"/>
      <c r="K195" s="7" t="str">
        <f t="shared" si="8"/>
        <v/>
      </c>
      <c r="L195" s="26"/>
    </row>
    <row r="196" spans="1:12" x14ac:dyDescent="0.35">
      <c r="A196" s="38" t="str">
        <f t="shared" si="7"/>
        <v/>
      </c>
      <c r="B196" s="26"/>
      <c r="C196" s="25"/>
      <c r="D196" s="26"/>
      <c r="E196" s="26"/>
      <c r="F196" s="26"/>
      <c r="G196" s="35"/>
      <c r="H196" s="35"/>
      <c r="I196" s="36" t="str">
        <f>IF(E196="","",IFERROR(INDEX('2. Lịch 12 tháng'!$S$6:$S$20,MATCH(E196,'2. Lịch 12 tháng'!$A$6:$A$20,0)),""))</f>
        <v/>
      </c>
      <c r="J196" s="25"/>
      <c r="K196" s="7" t="str">
        <f t="shared" si="8"/>
        <v/>
      </c>
      <c r="L196" s="26"/>
    </row>
    <row r="197" spans="1:12" x14ac:dyDescent="0.35">
      <c r="A197" s="38" t="str">
        <f t="shared" si="7"/>
        <v/>
      </c>
      <c r="B197" s="26"/>
      <c r="C197" s="25"/>
      <c r="D197" s="26"/>
      <c r="E197" s="26"/>
      <c r="F197" s="26"/>
      <c r="G197" s="35"/>
      <c r="H197" s="35"/>
      <c r="I197" s="36" t="str">
        <f>IF(E197="","",IFERROR(INDEX('2. Lịch 12 tháng'!$S$6:$S$20,MATCH(E197,'2. Lịch 12 tháng'!$A$6:$A$20,0)),""))</f>
        <v/>
      </c>
      <c r="J197" s="25"/>
      <c r="K197" s="7" t="str">
        <f t="shared" si="8"/>
        <v/>
      </c>
      <c r="L197" s="26"/>
    </row>
    <row r="198" spans="1:12" x14ac:dyDescent="0.35">
      <c r="A198" s="38" t="str">
        <f t="shared" ref="A198:A261" si="9">IF(B198="","","Đ"&amp;TEXT(ROW()-5,"00"))</f>
        <v/>
      </c>
      <c r="B198" s="26"/>
      <c r="C198" s="25"/>
      <c r="D198" s="26"/>
      <c r="E198" s="26"/>
      <c r="F198" s="26"/>
      <c r="G198" s="35"/>
      <c r="H198" s="35"/>
      <c r="I198" s="36" t="str">
        <f>IF(E198="","",IFERROR(INDEX('2. Lịch 12 tháng'!$S$6:$S$20,MATCH(E198,'2. Lịch 12 tháng'!$A$6:$A$20,0)),""))</f>
        <v/>
      </c>
      <c r="J198" s="25"/>
      <c r="K198" s="7" t="str">
        <f t="shared" ref="K198:K261" si="10">IF(E198="","",IF(J198="Có","Đã nghiệm thu",IF(AND(ISNUMBER(I198),I198&lt;=NGAY_XEM),"Trễ ảnh","Chờ")))</f>
        <v/>
      </c>
      <c r="L198" s="26"/>
    </row>
    <row r="199" spans="1:12" x14ac:dyDescent="0.35">
      <c r="A199" s="38" t="str">
        <f t="shared" si="9"/>
        <v/>
      </c>
      <c r="B199" s="26"/>
      <c r="C199" s="25"/>
      <c r="D199" s="26"/>
      <c r="E199" s="26"/>
      <c r="F199" s="26"/>
      <c r="G199" s="35"/>
      <c r="H199" s="35"/>
      <c r="I199" s="36" t="str">
        <f>IF(E199="","",IFERROR(INDEX('2. Lịch 12 tháng'!$S$6:$S$20,MATCH(E199,'2. Lịch 12 tháng'!$A$6:$A$20,0)),""))</f>
        <v/>
      </c>
      <c r="J199" s="25"/>
      <c r="K199" s="7" t="str">
        <f t="shared" si="10"/>
        <v/>
      </c>
      <c r="L199" s="26"/>
    </row>
    <row r="200" spans="1:12" x14ac:dyDescent="0.35">
      <c r="A200" s="38" t="str">
        <f t="shared" si="9"/>
        <v/>
      </c>
      <c r="B200" s="26"/>
      <c r="C200" s="25"/>
      <c r="D200" s="26"/>
      <c r="E200" s="26"/>
      <c r="F200" s="26"/>
      <c r="G200" s="35"/>
      <c r="H200" s="35"/>
      <c r="I200" s="36" t="str">
        <f>IF(E200="","",IFERROR(INDEX('2. Lịch 12 tháng'!$S$6:$S$20,MATCH(E200,'2. Lịch 12 tháng'!$A$6:$A$20,0)),""))</f>
        <v/>
      </c>
      <c r="J200" s="25"/>
      <c r="K200" s="7" t="str">
        <f t="shared" si="10"/>
        <v/>
      </c>
      <c r="L200" s="26"/>
    </row>
    <row r="201" spans="1:12" x14ac:dyDescent="0.35">
      <c r="A201" s="38" t="str">
        <f t="shared" si="9"/>
        <v/>
      </c>
      <c r="B201" s="26"/>
      <c r="C201" s="25"/>
      <c r="D201" s="26"/>
      <c r="E201" s="26"/>
      <c r="F201" s="26"/>
      <c r="G201" s="35"/>
      <c r="H201" s="35"/>
      <c r="I201" s="36" t="str">
        <f>IF(E201="","",IFERROR(INDEX('2. Lịch 12 tháng'!$S$6:$S$20,MATCH(E201,'2. Lịch 12 tháng'!$A$6:$A$20,0)),""))</f>
        <v/>
      </c>
      <c r="J201" s="25"/>
      <c r="K201" s="7" t="str">
        <f t="shared" si="10"/>
        <v/>
      </c>
      <c r="L201" s="26"/>
    </row>
    <row r="202" spans="1:12" x14ac:dyDescent="0.35">
      <c r="A202" s="38" t="str">
        <f t="shared" si="9"/>
        <v/>
      </c>
      <c r="B202" s="26"/>
      <c r="C202" s="25"/>
      <c r="D202" s="26"/>
      <c r="E202" s="26"/>
      <c r="F202" s="26"/>
      <c r="G202" s="35"/>
      <c r="H202" s="35"/>
      <c r="I202" s="36" t="str">
        <f>IF(E202="","",IFERROR(INDEX('2. Lịch 12 tháng'!$S$6:$S$20,MATCH(E202,'2. Lịch 12 tháng'!$A$6:$A$20,0)),""))</f>
        <v/>
      </c>
      <c r="J202" s="25"/>
      <c r="K202" s="7" t="str">
        <f t="shared" si="10"/>
        <v/>
      </c>
      <c r="L202" s="26"/>
    </row>
    <row r="203" spans="1:12" x14ac:dyDescent="0.35">
      <c r="A203" s="38" t="str">
        <f t="shared" si="9"/>
        <v/>
      </c>
      <c r="B203" s="26"/>
      <c r="C203" s="25"/>
      <c r="D203" s="26"/>
      <c r="E203" s="26"/>
      <c r="F203" s="26"/>
      <c r="G203" s="35"/>
      <c r="H203" s="35"/>
      <c r="I203" s="36" t="str">
        <f>IF(E203="","",IFERROR(INDEX('2. Lịch 12 tháng'!$S$6:$S$20,MATCH(E203,'2. Lịch 12 tháng'!$A$6:$A$20,0)),""))</f>
        <v/>
      </c>
      <c r="J203" s="25"/>
      <c r="K203" s="7" t="str">
        <f t="shared" si="10"/>
        <v/>
      </c>
      <c r="L203" s="26"/>
    </row>
    <row r="204" spans="1:12" x14ac:dyDescent="0.35">
      <c r="A204" s="38" t="str">
        <f t="shared" si="9"/>
        <v/>
      </c>
      <c r="B204" s="26"/>
      <c r="C204" s="25"/>
      <c r="D204" s="26"/>
      <c r="E204" s="26"/>
      <c r="F204" s="26"/>
      <c r="G204" s="35"/>
      <c r="H204" s="35"/>
      <c r="I204" s="36" t="str">
        <f>IF(E204="","",IFERROR(INDEX('2. Lịch 12 tháng'!$S$6:$S$20,MATCH(E204,'2. Lịch 12 tháng'!$A$6:$A$20,0)),""))</f>
        <v/>
      </c>
      <c r="J204" s="25"/>
      <c r="K204" s="7" t="str">
        <f t="shared" si="10"/>
        <v/>
      </c>
      <c r="L204" s="26"/>
    </row>
    <row r="205" spans="1:12" x14ac:dyDescent="0.35">
      <c r="A205" s="38" t="str">
        <f t="shared" si="9"/>
        <v/>
      </c>
      <c r="B205" s="26"/>
      <c r="C205" s="25"/>
      <c r="D205" s="26"/>
      <c r="E205" s="26"/>
      <c r="F205" s="26"/>
      <c r="G205" s="35"/>
      <c r="H205" s="35"/>
      <c r="I205" s="36" t="str">
        <f>IF(E205="","",IFERROR(INDEX('2. Lịch 12 tháng'!$S$6:$S$20,MATCH(E205,'2. Lịch 12 tháng'!$A$6:$A$20,0)),""))</f>
        <v/>
      </c>
      <c r="J205" s="25"/>
      <c r="K205" s="7" t="str">
        <f t="shared" si="10"/>
        <v/>
      </c>
      <c r="L205" s="26"/>
    </row>
    <row r="206" spans="1:12" x14ac:dyDescent="0.35">
      <c r="A206" s="38" t="str">
        <f t="shared" si="9"/>
        <v/>
      </c>
      <c r="B206" s="26"/>
      <c r="C206" s="25"/>
      <c r="D206" s="26"/>
      <c r="E206" s="26"/>
      <c r="F206" s="26"/>
      <c r="G206" s="35"/>
      <c r="H206" s="35"/>
      <c r="I206" s="36" t="str">
        <f>IF(E206="","",IFERROR(INDEX('2. Lịch 12 tháng'!$S$6:$S$20,MATCH(E206,'2. Lịch 12 tháng'!$A$6:$A$20,0)),""))</f>
        <v/>
      </c>
      <c r="J206" s="25"/>
      <c r="K206" s="7" t="str">
        <f t="shared" si="10"/>
        <v/>
      </c>
      <c r="L206" s="26"/>
    </row>
    <row r="207" spans="1:12" x14ac:dyDescent="0.35">
      <c r="A207" s="38" t="str">
        <f t="shared" si="9"/>
        <v/>
      </c>
      <c r="B207" s="26"/>
      <c r="C207" s="25"/>
      <c r="D207" s="26"/>
      <c r="E207" s="26"/>
      <c r="F207" s="26"/>
      <c r="G207" s="35"/>
      <c r="H207" s="35"/>
      <c r="I207" s="36" t="str">
        <f>IF(E207="","",IFERROR(INDEX('2. Lịch 12 tháng'!$S$6:$S$20,MATCH(E207,'2. Lịch 12 tháng'!$A$6:$A$20,0)),""))</f>
        <v/>
      </c>
      <c r="J207" s="25"/>
      <c r="K207" s="7" t="str">
        <f t="shared" si="10"/>
        <v/>
      </c>
      <c r="L207" s="26"/>
    </row>
    <row r="208" spans="1:12" x14ac:dyDescent="0.35">
      <c r="A208" s="38" t="str">
        <f t="shared" si="9"/>
        <v/>
      </c>
      <c r="B208" s="26"/>
      <c r="C208" s="25"/>
      <c r="D208" s="26"/>
      <c r="E208" s="26"/>
      <c r="F208" s="26"/>
      <c r="G208" s="35"/>
      <c r="H208" s="35"/>
      <c r="I208" s="36" t="str">
        <f>IF(E208="","",IFERROR(INDEX('2. Lịch 12 tháng'!$S$6:$S$20,MATCH(E208,'2. Lịch 12 tháng'!$A$6:$A$20,0)),""))</f>
        <v/>
      </c>
      <c r="J208" s="25"/>
      <c r="K208" s="7" t="str">
        <f t="shared" si="10"/>
        <v/>
      </c>
      <c r="L208" s="26"/>
    </row>
    <row r="209" spans="1:12" x14ac:dyDescent="0.35">
      <c r="A209" s="38" t="str">
        <f t="shared" si="9"/>
        <v/>
      </c>
      <c r="B209" s="26"/>
      <c r="C209" s="25"/>
      <c r="D209" s="26"/>
      <c r="E209" s="26"/>
      <c r="F209" s="26"/>
      <c r="G209" s="35"/>
      <c r="H209" s="35"/>
      <c r="I209" s="36" t="str">
        <f>IF(E209="","",IFERROR(INDEX('2. Lịch 12 tháng'!$S$6:$S$20,MATCH(E209,'2. Lịch 12 tháng'!$A$6:$A$20,0)),""))</f>
        <v/>
      </c>
      <c r="J209" s="25"/>
      <c r="K209" s="7" t="str">
        <f t="shared" si="10"/>
        <v/>
      </c>
      <c r="L209" s="26"/>
    </row>
    <row r="210" spans="1:12" x14ac:dyDescent="0.35">
      <c r="A210" s="38" t="str">
        <f t="shared" si="9"/>
        <v/>
      </c>
      <c r="B210" s="26"/>
      <c r="C210" s="25"/>
      <c r="D210" s="26"/>
      <c r="E210" s="26"/>
      <c r="F210" s="26"/>
      <c r="G210" s="35"/>
      <c r="H210" s="35"/>
      <c r="I210" s="36" t="str">
        <f>IF(E210="","",IFERROR(INDEX('2. Lịch 12 tháng'!$S$6:$S$20,MATCH(E210,'2. Lịch 12 tháng'!$A$6:$A$20,0)),""))</f>
        <v/>
      </c>
      <c r="J210" s="25"/>
      <c r="K210" s="7" t="str">
        <f t="shared" si="10"/>
        <v/>
      </c>
      <c r="L210" s="26"/>
    </row>
    <row r="211" spans="1:12" x14ac:dyDescent="0.35">
      <c r="A211" s="38" t="str">
        <f t="shared" si="9"/>
        <v/>
      </c>
      <c r="B211" s="26"/>
      <c r="C211" s="25"/>
      <c r="D211" s="26"/>
      <c r="E211" s="26"/>
      <c r="F211" s="26"/>
      <c r="G211" s="35"/>
      <c r="H211" s="35"/>
      <c r="I211" s="36" t="str">
        <f>IF(E211="","",IFERROR(INDEX('2. Lịch 12 tháng'!$S$6:$S$20,MATCH(E211,'2. Lịch 12 tháng'!$A$6:$A$20,0)),""))</f>
        <v/>
      </c>
      <c r="J211" s="25"/>
      <c r="K211" s="7" t="str">
        <f t="shared" si="10"/>
        <v/>
      </c>
      <c r="L211" s="26"/>
    </row>
    <row r="212" spans="1:12" x14ac:dyDescent="0.35">
      <c r="A212" s="38" t="str">
        <f t="shared" si="9"/>
        <v/>
      </c>
      <c r="B212" s="26"/>
      <c r="C212" s="25"/>
      <c r="D212" s="26"/>
      <c r="E212" s="26"/>
      <c r="F212" s="26"/>
      <c r="G212" s="35"/>
      <c r="H212" s="35"/>
      <c r="I212" s="36" t="str">
        <f>IF(E212="","",IFERROR(INDEX('2. Lịch 12 tháng'!$S$6:$S$20,MATCH(E212,'2. Lịch 12 tháng'!$A$6:$A$20,0)),""))</f>
        <v/>
      </c>
      <c r="J212" s="25"/>
      <c r="K212" s="7" t="str">
        <f t="shared" si="10"/>
        <v/>
      </c>
      <c r="L212" s="26"/>
    </row>
    <row r="213" spans="1:12" x14ac:dyDescent="0.35">
      <c r="A213" s="38" t="str">
        <f t="shared" si="9"/>
        <v/>
      </c>
      <c r="B213" s="26"/>
      <c r="C213" s="25"/>
      <c r="D213" s="26"/>
      <c r="E213" s="26"/>
      <c r="F213" s="26"/>
      <c r="G213" s="35"/>
      <c r="H213" s="35"/>
      <c r="I213" s="36" t="str">
        <f>IF(E213="","",IFERROR(INDEX('2. Lịch 12 tháng'!$S$6:$S$20,MATCH(E213,'2. Lịch 12 tháng'!$A$6:$A$20,0)),""))</f>
        <v/>
      </c>
      <c r="J213" s="25"/>
      <c r="K213" s="7" t="str">
        <f t="shared" si="10"/>
        <v/>
      </c>
      <c r="L213" s="26"/>
    </row>
    <row r="214" spans="1:12" x14ac:dyDescent="0.35">
      <c r="A214" s="38" t="str">
        <f t="shared" si="9"/>
        <v/>
      </c>
      <c r="B214" s="26"/>
      <c r="C214" s="25"/>
      <c r="D214" s="26"/>
      <c r="E214" s="26"/>
      <c r="F214" s="26"/>
      <c r="G214" s="35"/>
      <c r="H214" s="35"/>
      <c r="I214" s="36" t="str">
        <f>IF(E214="","",IFERROR(INDEX('2. Lịch 12 tháng'!$S$6:$S$20,MATCH(E214,'2. Lịch 12 tháng'!$A$6:$A$20,0)),""))</f>
        <v/>
      </c>
      <c r="J214" s="25"/>
      <c r="K214" s="7" t="str">
        <f t="shared" si="10"/>
        <v/>
      </c>
      <c r="L214" s="26"/>
    </row>
    <row r="215" spans="1:12" x14ac:dyDescent="0.35">
      <c r="A215" s="38" t="str">
        <f t="shared" si="9"/>
        <v/>
      </c>
      <c r="B215" s="26"/>
      <c r="C215" s="25"/>
      <c r="D215" s="26"/>
      <c r="E215" s="26"/>
      <c r="F215" s="26"/>
      <c r="G215" s="35"/>
      <c r="H215" s="35"/>
      <c r="I215" s="36" t="str">
        <f>IF(E215="","",IFERROR(INDEX('2. Lịch 12 tháng'!$S$6:$S$20,MATCH(E215,'2. Lịch 12 tháng'!$A$6:$A$20,0)),""))</f>
        <v/>
      </c>
      <c r="J215" s="25"/>
      <c r="K215" s="7" t="str">
        <f t="shared" si="10"/>
        <v/>
      </c>
      <c r="L215" s="26"/>
    </row>
    <row r="216" spans="1:12" x14ac:dyDescent="0.35">
      <c r="A216" s="38" t="str">
        <f t="shared" si="9"/>
        <v/>
      </c>
      <c r="B216" s="26"/>
      <c r="C216" s="25"/>
      <c r="D216" s="26"/>
      <c r="E216" s="26"/>
      <c r="F216" s="26"/>
      <c r="G216" s="35"/>
      <c r="H216" s="35"/>
      <c r="I216" s="36" t="str">
        <f>IF(E216="","",IFERROR(INDEX('2. Lịch 12 tháng'!$S$6:$S$20,MATCH(E216,'2. Lịch 12 tháng'!$A$6:$A$20,0)),""))</f>
        <v/>
      </c>
      <c r="J216" s="25"/>
      <c r="K216" s="7" t="str">
        <f t="shared" si="10"/>
        <v/>
      </c>
      <c r="L216" s="26"/>
    </row>
    <row r="217" spans="1:12" x14ac:dyDescent="0.35">
      <c r="A217" s="38" t="str">
        <f t="shared" si="9"/>
        <v/>
      </c>
      <c r="B217" s="26"/>
      <c r="C217" s="25"/>
      <c r="D217" s="26"/>
      <c r="E217" s="26"/>
      <c r="F217" s="26"/>
      <c r="G217" s="35"/>
      <c r="H217" s="35"/>
      <c r="I217" s="36" t="str">
        <f>IF(E217="","",IFERROR(INDEX('2. Lịch 12 tháng'!$S$6:$S$20,MATCH(E217,'2. Lịch 12 tháng'!$A$6:$A$20,0)),""))</f>
        <v/>
      </c>
      <c r="J217" s="25"/>
      <c r="K217" s="7" t="str">
        <f t="shared" si="10"/>
        <v/>
      </c>
      <c r="L217" s="26"/>
    </row>
    <row r="218" spans="1:12" x14ac:dyDescent="0.35">
      <c r="A218" s="38" t="str">
        <f t="shared" si="9"/>
        <v/>
      </c>
      <c r="B218" s="26"/>
      <c r="C218" s="25"/>
      <c r="D218" s="26"/>
      <c r="E218" s="26"/>
      <c r="F218" s="26"/>
      <c r="G218" s="35"/>
      <c r="H218" s="35"/>
      <c r="I218" s="36" t="str">
        <f>IF(E218="","",IFERROR(INDEX('2. Lịch 12 tháng'!$S$6:$S$20,MATCH(E218,'2. Lịch 12 tháng'!$A$6:$A$20,0)),""))</f>
        <v/>
      </c>
      <c r="J218" s="25"/>
      <c r="K218" s="7" t="str">
        <f t="shared" si="10"/>
        <v/>
      </c>
      <c r="L218" s="26"/>
    </row>
    <row r="219" spans="1:12" x14ac:dyDescent="0.35">
      <c r="A219" s="38" t="str">
        <f t="shared" si="9"/>
        <v/>
      </c>
      <c r="B219" s="26"/>
      <c r="C219" s="25"/>
      <c r="D219" s="26"/>
      <c r="E219" s="26"/>
      <c r="F219" s="26"/>
      <c r="G219" s="35"/>
      <c r="H219" s="35"/>
      <c r="I219" s="36" t="str">
        <f>IF(E219="","",IFERROR(INDEX('2. Lịch 12 tháng'!$S$6:$S$20,MATCH(E219,'2. Lịch 12 tháng'!$A$6:$A$20,0)),""))</f>
        <v/>
      </c>
      <c r="J219" s="25"/>
      <c r="K219" s="7" t="str">
        <f t="shared" si="10"/>
        <v/>
      </c>
      <c r="L219" s="26"/>
    </row>
    <row r="220" spans="1:12" x14ac:dyDescent="0.35">
      <c r="A220" s="38" t="str">
        <f t="shared" si="9"/>
        <v/>
      </c>
      <c r="B220" s="26"/>
      <c r="C220" s="25"/>
      <c r="D220" s="26"/>
      <c r="E220" s="26"/>
      <c r="F220" s="26"/>
      <c r="G220" s="35"/>
      <c r="H220" s="35"/>
      <c r="I220" s="36" t="str">
        <f>IF(E220="","",IFERROR(INDEX('2. Lịch 12 tháng'!$S$6:$S$20,MATCH(E220,'2. Lịch 12 tháng'!$A$6:$A$20,0)),""))</f>
        <v/>
      </c>
      <c r="J220" s="25"/>
      <c r="K220" s="7" t="str">
        <f t="shared" si="10"/>
        <v/>
      </c>
      <c r="L220" s="26"/>
    </row>
    <row r="221" spans="1:12" x14ac:dyDescent="0.35">
      <c r="A221" s="38" t="str">
        <f t="shared" si="9"/>
        <v/>
      </c>
      <c r="B221" s="26"/>
      <c r="C221" s="25"/>
      <c r="D221" s="26"/>
      <c r="E221" s="26"/>
      <c r="F221" s="26"/>
      <c r="G221" s="35"/>
      <c r="H221" s="35"/>
      <c r="I221" s="36" t="str">
        <f>IF(E221="","",IFERROR(INDEX('2. Lịch 12 tháng'!$S$6:$S$20,MATCH(E221,'2. Lịch 12 tháng'!$A$6:$A$20,0)),""))</f>
        <v/>
      </c>
      <c r="J221" s="25"/>
      <c r="K221" s="7" t="str">
        <f t="shared" si="10"/>
        <v/>
      </c>
      <c r="L221" s="26"/>
    </row>
    <row r="222" spans="1:12" x14ac:dyDescent="0.35">
      <c r="A222" s="38" t="str">
        <f t="shared" si="9"/>
        <v/>
      </c>
      <c r="B222" s="26"/>
      <c r="C222" s="25"/>
      <c r="D222" s="26"/>
      <c r="E222" s="26"/>
      <c r="F222" s="26"/>
      <c r="G222" s="35"/>
      <c r="H222" s="35"/>
      <c r="I222" s="36" t="str">
        <f>IF(E222="","",IFERROR(INDEX('2. Lịch 12 tháng'!$S$6:$S$20,MATCH(E222,'2. Lịch 12 tháng'!$A$6:$A$20,0)),""))</f>
        <v/>
      </c>
      <c r="J222" s="25"/>
      <c r="K222" s="7" t="str">
        <f t="shared" si="10"/>
        <v/>
      </c>
      <c r="L222" s="26"/>
    </row>
    <row r="223" spans="1:12" x14ac:dyDescent="0.35">
      <c r="A223" s="38" t="str">
        <f t="shared" si="9"/>
        <v/>
      </c>
      <c r="B223" s="26"/>
      <c r="C223" s="25"/>
      <c r="D223" s="26"/>
      <c r="E223" s="26"/>
      <c r="F223" s="26"/>
      <c r="G223" s="35"/>
      <c r="H223" s="35"/>
      <c r="I223" s="36" t="str">
        <f>IF(E223="","",IFERROR(INDEX('2. Lịch 12 tháng'!$S$6:$S$20,MATCH(E223,'2. Lịch 12 tháng'!$A$6:$A$20,0)),""))</f>
        <v/>
      </c>
      <c r="J223" s="25"/>
      <c r="K223" s="7" t="str">
        <f t="shared" si="10"/>
        <v/>
      </c>
      <c r="L223" s="26"/>
    </row>
    <row r="224" spans="1:12" x14ac:dyDescent="0.35">
      <c r="A224" s="38" t="str">
        <f t="shared" si="9"/>
        <v/>
      </c>
      <c r="B224" s="26"/>
      <c r="C224" s="25"/>
      <c r="D224" s="26"/>
      <c r="E224" s="26"/>
      <c r="F224" s="26"/>
      <c r="G224" s="35"/>
      <c r="H224" s="35"/>
      <c r="I224" s="36" t="str">
        <f>IF(E224="","",IFERROR(INDEX('2. Lịch 12 tháng'!$S$6:$S$20,MATCH(E224,'2. Lịch 12 tháng'!$A$6:$A$20,0)),""))</f>
        <v/>
      </c>
      <c r="J224" s="25"/>
      <c r="K224" s="7" t="str">
        <f t="shared" si="10"/>
        <v/>
      </c>
      <c r="L224" s="26"/>
    </row>
    <row r="225" spans="1:12" x14ac:dyDescent="0.35">
      <c r="A225" s="38" t="str">
        <f t="shared" si="9"/>
        <v/>
      </c>
      <c r="B225" s="26"/>
      <c r="C225" s="25"/>
      <c r="D225" s="26"/>
      <c r="E225" s="26"/>
      <c r="F225" s="26"/>
      <c r="G225" s="35"/>
      <c r="H225" s="35"/>
      <c r="I225" s="36" t="str">
        <f>IF(E225="","",IFERROR(INDEX('2. Lịch 12 tháng'!$S$6:$S$20,MATCH(E225,'2. Lịch 12 tháng'!$A$6:$A$20,0)),""))</f>
        <v/>
      </c>
      <c r="J225" s="25"/>
      <c r="K225" s="7" t="str">
        <f t="shared" si="10"/>
        <v/>
      </c>
      <c r="L225" s="26"/>
    </row>
    <row r="226" spans="1:12" x14ac:dyDescent="0.35">
      <c r="A226" s="38" t="str">
        <f t="shared" si="9"/>
        <v/>
      </c>
      <c r="B226" s="26"/>
      <c r="C226" s="25"/>
      <c r="D226" s="26"/>
      <c r="E226" s="26"/>
      <c r="F226" s="26"/>
      <c r="G226" s="35"/>
      <c r="H226" s="35"/>
      <c r="I226" s="36" t="str">
        <f>IF(E226="","",IFERROR(INDEX('2. Lịch 12 tháng'!$S$6:$S$20,MATCH(E226,'2. Lịch 12 tháng'!$A$6:$A$20,0)),""))</f>
        <v/>
      </c>
      <c r="J226" s="25"/>
      <c r="K226" s="7" t="str">
        <f t="shared" si="10"/>
        <v/>
      </c>
      <c r="L226" s="26"/>
    </row>
    <row r="227" spans="1:12" x14ac:dyDescent="0.35">
      <c r="A227" s="38" t="str">
        <f t="shared" si="9"/>
        <v/>
      </c>
      <c r="B227" s="26"/>
      <c r="C227" s="25"/>
      <c r="D227" s="26"/>
      <c r="E227" s="26"/>
      <c r="F227" s="26"/>
      <c r="G227" s="35"/>
      <c r="H227" s="35"/>
      <c r="I227" s="36" t="str">
        <f>IF(E227="","",IFERROR(INDEX('2. Lịch 12 tháng'!$S$6:$S$20,MATCH(E227,'2. Lịch 12 tháng'!$A$6:$A$20,0)),""))</f>
        <v/>
      </c>
      <c r="J227" s="25"/>
      <c r="K227" s="7" t="str">
        <f t="shared" si="10"/>
        <v/>
      </c>
      <c r="L227" s="26"/>
    </row>
    <row r="228" spans="1:12" x14ac:dyDescent="0.35">
      <c r="A228" s="38" t="str">
        <f t="shared" si="9"/>
        <v/>
      </c>
      <c r="B228" s="26"/>
      <c r="C228" s="25"/>
      <c r="D228" s="26"/>
      <c r="E228" s="26"/>
      <c r="F228" s="26"/>
      <c r="G228" s="35"/>
      <c r="H228" s="35"/>
      <c r="I228" s="36" t="str">
        <f>IF(E228="","",IFERROR(INDEX('2. Lịch 12 tháng'!$S$6:$S$20,MATCH(E228,'2. Lịch 12 tháng'!$A$6:$A$20,0)),""))</f>
        <v/>
      </c>
      <c r="J228" s="25"/>
      <c r="K228" s="7" t="str">
        <f t="shared" si="10"/>
        <v/>
      </c>
      <c r="L228" s="26"/>
    </row>
    <row r="229" spans="1:12" x14ac:dyDescent="0.35">
      <c r="A229" s="38" t="str">
        <f t="shared" si="9"/>
        <v/>
      </c>
      <c r="B229" s="26"/>
      <c r="C229" s="25"/>
      <c r="D229" s="26"/>
      <c r="E229" s="26"/>
      <c r="F229" s="26"/>
      <c r="G229" s="35"/>
      <c r="H229" s="35"/>
      <c r="I229" s="36" t="str">
        <f>IF(E229="","",IFERROR(INDEX('2. Lịch 12 tháng'!$S$6:$S$20,MATCH(E229,'2. Lịch 12 tháng'!$A$6:$A$20,0)),""))</f>
        <v/>
      </c>
      <c r="J229" s="25"/>
      <c r="K229" s="7" t="str">
        <f t="shared" si="10"/>
        <v/>
      </c>
      <c r="L229" s="26"/>
    </row>
    <row r="230" spans="1:12" x14ac:dyDescent="0.35">
      <c r="A230" s="38" t="str">
        <f t="shared" si="9"/>
        <v/>
      </c>
      <c r="B230" s="26"/>
      <c r="C230" s="25"/>
      <c r="D230" s="26"/>
      <c r="E230" s="26"/>
      <c r="F230" s="26"/>
      <c r="G230" s="35"/>
      <c r="H230" s="35"/>
      <c r="I230" s="36" t="str">
        <f>IF(E230="","",IFERROR(INDEX('2. Lịch 12 tháng'!$S$6:$S$20,MATCH(E230,'2. Lịch 12 tháng'!$A$6:$A$20,0)),""))</f>
        <v/>
      </c>
      <c r="J230" s="25"/>
      <c r="K230" s="7" t="str">
        <f t="shared" si="10"/>
        <v/>
      </c>
      <c r="L230" s="26"/>
    </row>
    <row r="231" spans="1:12" x14ac:dyDescent="0.35">
      <c r="A231" s="38" t="str">
        <f t="shared" si="9"/>
        <v/>
      </c>
      <c r="B231" s="26"/>
      <c r="C231" s="25"/>
      <c r="D231" s="26"/>
      <c r="E231" s="26"/>
      <c r="F231" s="26"/>
      <c r="G231" s="35"/>
      <c r="H231" s="35"/>
      <c r="I231" s="36" t="str">
        <f>IF(E231="","",IFERROR(INDEX('2. Lịch 12 tháng'!$S$6:$S$20,MATCH(E231,'2. Lịch 12 tháng'!$A$6:$A$20,0)),""))</f>
        <v/>
      </c>
      <c r="J231" s="25"/>
      <c r="K231" s="7" t="str">
        <f t="shared" si="10"/>
        <v/>
      </c>
      <c r="L231" s="26"/>
    </row>
    <row r="232" spans="1:12" x14ac:dyDescent="0.35">
      <c r="A232" s="38" t="str">
        <f t="shared" si="9"/>
        <v/>
      </c>
      <c r="B232" s="26"/>
      <c r="C232" s="25"/>
      <c r="D232" s="26"/>
      <c r="E232" s="26"/>
      <c r="F232" s="26"/>
      <c r="G232" s="35"/>
      <c r="H232" s="35"/>
      <c r="I232" s="36" t="str">
        <f>IF(E232="","",IFERROR(INDEX('2. Lịch 12 tháng'!$S$6:$S$20,MATCH(E232,'2. Lịch 12 tháng'!$A$6:$A$20,0)),""))</f>
        <v/>
      </c>
      <c r="J232" s="25"/>
      <c r="K232" s="7" t="str">
        <f t="shared" si="10"/>
        <v/>
      </c>
      <c r="L232" s="26"/>
    </row>
    <row r="233" spans="1:12" x14ac:dyDescent="0.35">
      <c r="A233" s="38" t="str">
        <f t="shared" si="9"/>
        <v/>
      </c>
      <c r="B233" s="26"/>
      <c r="C233" s="25"/>
      <c r="D233" s="26"/>
      <c r="E233" s="26"/>
      <c r="F233" s="26"/>
      <c r="G233" s="35"/>
      <c r="H233" s="35"/>
      <c r="I233" s="36" t="str">
        <f>IF(E233="","",IFERROR(INDEX('2. Lịch 12 tháng'!$S$6:$S$20,MATCH(E233,'2. Lịch 12 tháng'!$A$6:$A$20,0)),""))</f>
        <v/>
      </c>
      <c r="J233" s="25"/>
      <c r="K233" s="7" t="str">
        <f t="shared" si="10"/>
        <v/>
      </c>
      <c r="L233" s="26"/>
    </row>
    <row r="234" spans="1:12" x14ac:dyDescent="0.35">
      <c r="A234" s="38" t="str">
        <f t="shared" si="9"/>
        <v/>
      </c>
      <c r="B234" s="26"/>
      <c r="C234" s="25"/>
      <c r="D234" s="26"/>
      <c r="E234" s="26"/>
      <c r="F234" s="26"/>
      <c r="G234" s="35"/>
      <c r="H234" s="35"/>
      <c r="I234" s="36" t="str">
        <f>IF(E234="","",IFERROR(INDEX('2. Lịch 12 tháng'!$S$6:$S$20,MATCH(E234,'2. Lịch 12 tháng'!$A$6:$A$20,0)),""))</f>
        <v/>
      </c>
      <c r="J234" s="25"/>
      <c r="K234" s="7" t="str">
        <f t="shared" si="10"/>
        <v/>
      </c>
      <c r="L234" s="26"/>
    </row>
    <row r="235" spans="1:12" x14ac:dyDescent="0.35">
      <c r="A235" s="38" t="str">
        <f t="shared" si="9"/>
        <v/>
      </c>
      <c r="B235" s="26"/>
      <c r="C235" s="25"/>
      <c r="D235" s="26"/>
      <c r="E235" s="26"/>
      <c r="F235" s="26"/>
      <c r="G235" s="35"/>
      <c r="H235" s="35"/>
      <c r="I235" s="36" t="str">
        <f>IF(E235="","",IFERROR(INDEX('2. Lịch 12 tháng'!$S$6:$S$20,MATCH(E235,'2. Lịch 12 tháng'!$A$6:$A$20,0)),""))</f>
        <v/>
      </c>
      <c r="J235" s="25"/>
      <c r="K235" s="7" t="str">
        <f t="shared" si="10"/>
        <v/>
      </c>
      <c r="L235" s="26"/>
    </row>
    <row r="236" spans="1:12" x14ac:dyDescent="0.35">
      <c r="A236" s="38" t="str">
        <f t="shared" si="9"/>
        <v/>
      </c>
      <c r="B236" s="26"/>
      <c r="C236" s="25"/>
      <c r="D236" s="26"/>
      <c r="E236" s="26"/>
      <c r="F236" s="26"/>
      <c r="G236" s="35"/>
      <c r="H236" s="35"/>
      <c r="I236" s="36" t="str">
        <f>IF(E236="","",IFERROR(INDEX('2. Lịch 12 tháng'!$S$6:$S$20,MATCH(E236,'2. Lịch 12 tháng'!$A$6:$A$20,0)),""))</f>
        <v/>
      </c>
      <c r="J236" s="25"/>
      <c r="K236" s="7" t="str">
        <f t="shared" si="10"/>
        <v/>
      </c>
      <c r="L236" s="26"/>
    </row>
    <row r="237" spans="1:12" x14ac:dyDescent="0.35">
      <c r="A237" s="38" t="str">
        <f t="shared" si="9"/>
        <v/>
      </c>
      <c r="B237" s="26"/>
      <c r="C237" s="25"/>
      <c r="D237" s="26"/>
      <c r="E237" s="26"/>
      <c r="F237" s="26"/>
      <c r="G237" s="35"/>
      <c r="H237" s="35"/>
      <c r="I237" s="36" t="str">
        <f>IF(E237="","",IFERROR(INDEX('2. Lịch 12 tháng'!$S$6:$S$20,MATCH(E237,'2. Lịch 12 tháng'!$A$6:$A$20,0)),""))</f>
        <v/>
      </c>
      <c r="J237" s="25"/>
      <c r="K237" s="7" t="str">
        <f t="shared" si="10"/>
        <v/>
      </c>
      <c r="L237" s="26"/>
    </row>
    <row r="238" spans="1:12" x14ac:dyDescent="0.35">
      <c r="A238" s="38" t="str">
        <f t="shared" si="9"/>
        <v/>
      </c>
      <c r="B238" s="26"/>
      <c r="C238" s="25"/>
      <c r="D238" s="26"/>
      <c r="E238" s="26"/>
      <c r="F238" s="26"/>
      <c r="G238" s="35"/>
      <c r="H238" s="35"/>
      <c r="I238" s="36" t="str">
        <f>IF(E238="","",IFERROR(INDEX('2. Lịch 12 tháng'!$S$6:$S$20,MATCH(E238,'2. Lịch 12 tháng'!$A$6:$A$20,0)),""))</f>
        <v/>
      </c>
      <c r="J238" s="25"/>
      <c r="K238" s="7" t="str">
        <f t="shared" si="10"/>
        <v/>
      </c>
      <c r="L238" s="26"/>
    </row>
    <row r="239" spans="1:12" x14ac:dyDescent="0.35">
      <c r="A239" s="38" t="str">
        <f t="shared" si="9"/>
        <v/>
      </c>
      <c r="B239" s="26"/>
      <c r="C239" s="25"/>
      <c r="D239" s="26"/>
      <c r="E239" s="26"/>
      <c r="F239" s="26"/>
      <c r="G239" s="35"/>
      <c r="H239" s="35"/>
      <c r="I239" s="36" t="str">
        <f>IF(E239="","",IFERROR(INDEX('2. Lịch 12 tháng'!$S$6:$S$20,MATCH(E239,'2. Lịch 12 tháng'!$A$6:$A$20,0)),""))</f>
        <v/>
      </c>
      <c r="J239" s="25"/>
      <c r="K239" s="7" t="str">
        <f t="shared" si="10"/>
        <v/>
      </c>
      <c r="L239" s="26"/>
    </row>
    <row r="240" spans="1:12" x14ac:dyDescent="0.35">
      <c r="A240" s="38" t="str">
        <f t="shared" si="9"/>
        <v/>
      </c>
      <c r="B240" s="26"/>
      <c r="C240" s="25"/>
      <c r="D240" s="26"/>
      <c r="E240" s="26"/>
      <c r="F240" s="26"/>
      <c r="G240" s="35"/>
      <c r="H240" s="35"/>
      <c r="I240" s="36" t="str">
        <f>IF(E240="","",IFERROR(INDEX('2. Lịch 12 tháng'!$S$6:$S$20,MATCH(E240,'2. Lịch 12 tháng'!$A$6:$A$20,0)),""))</f>
        <v/>
      </c>
      <c r="J240" s="25"/>
      <c r="K240" s="7" t="str">
        <f t="shared" si="10"/>
        <v/>
      </c>
      <c r="L240" s="26"/>
    </row>
    <row r="241" spans="1:12" x14ac:dyDescent="0.35">
      <c r="A241" s="38" t="str">
        <f t="shared" si="9"/>
        <v/>
      </c>
      <c r="B241" s="26"/>
      <c r="C241" s="25"/>
      <c r="D241" s="26"/>
      <c r="E241" s="26"/>
      <c r="F241" s="26"/>
      <c r="G241" s="35"/>
      <c r="H241" s="35"/>
      <c r="I241" s="36" t="str">
        <f>IF(E241="","",IFERROR(INDEX('2. Lịch 12 tháng'!$S$6:$S$20,MATCH(E241,'2. Lịch 12 tháng'!$A$6:$A$20,0)),""))</f>
        <v/>
      </c>
      <c r="J241" s="25"/>
      <c r="K241" s="7" t="str">
        <f t="shared" si="10"/>
        <v/>
      </c>
      <c r="L241" s="26"/>
    </row>
    <row r="242" spans="1:12" x14ac:dyDescent="0.35">
      <c r="A242" s="38" t="str">
        <f t="shared" si="9"/>
        <v/>
      </c>
      <c r="B242" s="26"/>
      <c r="C242" s="25"/>
      <c r="D242" s="26"/>
      <c r="E242" s="26"/>
      <c r="F242" s="26"/>
      <c r="G242" s="35"/>
      <c r="H242" s="35"/>
      <c r="I242" s="36" t="str">
        <f>IF(E242="","",IFERROR(INDEX('2. Lịch 12 tháng'!$S$6:$S$20,MATCH(E242,'2. Lịch 12 tháng'!$A$6:$A$20,0)),""))</f>
        <v/>
      </c>
      <c r="J242" s="25"/>
      <c r="K242" s="7" t="str">
        <f t="shared" si="10"/>
        <v/>
      </c>
      <c r="L242" s="26"/>
    </row>
    <row r="243" spans="1:12" x14ac:dyDescent="0.35">
      <c r="A243" s="38" t="str">
        <f t="shared" si="9"/>
        <v/>
      </c>
      <c r="B243" s="26"/>
      <c r="C243" s="25"/>
      <c r="D243" s="26"/>
      <c r="E243" s="26"/>
      <c r="F243" s="26"/>
      <c r="G243" s="35"/>
      <c r="H243" s="35"/>
      <c r="I243" s="36" t="str">
        <f>IF(E243="","",IFERROR(INDEX('2. Lịch 12 tháng'!$S$6:$S$20,MATCH(E243,'2. Lịch 12 tháng'!$A$6:$A$20,0)),""))</f>
        <v/>
      </c>
      <c r="J243" s="25"/>
      <c r="K243" s="7" t="str">
        <f t="shared" si="10"/>
        <v/>
      </c>
      <c r="L243" s="26"/>
    </row>
    <row r="244" spans="1:12" x14ac:dyDescent="0.35">
      <c r="A244" s="38" t="str">
        <f t="shared" si="9"/>
        <v/>
      </c>
      <c r="B244" s="26"/>
      <c r="C244" s="25"/>
      <c r="D244" s="26"/>
      <c r="E244" s="26"/>
      <c r="F244" s="26"/>
      <c r="G244" s="35"/>
      <c r="H244" s="35"/>
      <c r="I244" s="36" t="str">
        <f>IF(E244="","",IFERROR(INDEX('2. Lịch 12 tháng'!$S$6:$S$20,MATCH(E244,'2. Lịch 12 tháng'!$A$6:$A$20,0)),""))</f>
        <v/>
      </c>
      <c r="J244" s="25"/>
      <c r="K244" s="7" t="str">
        <f t="shared" si="10"/>
        <v/>
      </c>
      <c r="L244" s="26"/>
    </row>
    <row r="245" spans="1:12" x14ac:dyDescent="0.35">
      <c r="A245" s="38" t="str">
        <f t="shared" si="9"/>
        <v/>
      </c>
      <c r="B245" s="26"/>
      <c r="C245" s="25"/>
      <c r="D245" s="26"/>
      <c r="E245" s="26"/>
      <c r="F245" s="26"/>
      <c r="G245" s="35"/>
      <c r="H245" s="35"/>
      <c r="I245" s="36" t="str">
        <f>IF(E245="","",IFERROR(INDEX('2. Lịch 12 tháng'!$S$6:$S$20,MATCH(E245,'2. Lịch 12 tháng'!$A$6:$A$20,0)),""))</f>
        <v/>
      </c>
      <c r="J245" s="25"/>
      <c r="K245" s="7" t="str">
        <f t="shared" si="10"/>
        <v/>
      </c>
      <c r="L245" s="26"/>
    </row>
    <row r="246" spans="1:12" x14ac:dyDescent="0.35">
      <c r="A246" s="38" t="str">
        <f t="shared" si="9"/>
        <v/>
      </c>
      <c r="B246" s="26"/>
      <c r="C246" s="25"/>
      <c r="D246" s="26"/>
      <c r="E246" s="26"/>
      <c r="F246" s="26"/>
      <c r="G246" s="35"/>
      <c r="H246" s="35"/>
      <c r="I246" s="36" t="str">
        <f>IF(E246="","",IFERROR(INDEX('2. Lịch 12 tháng'!$S$6:$S$20,MATCH(E246,'2. Lịch 12 tháng'!$A$6:$A$20,0)),""))</f>
        <v/>
      </c>
      <c r="J246" s="25"/>
      <c r="K246" s="7" t="str">
        <f t="shared" si="10"/>
        <v/>
      </c>
      <c r="L246" s="26"/>
    </row>
    <row r="247" spans="1:12" x14ac:dyDescent="0.35">
      <c r="A247" s="38" t="str">
        <f t="shared" si="9"/>
        <v/>
      </c>
      <c r="B247" s="26"/>
      <c r="C247" s="25"/>
      <c r="D247" s="26"/>
      <c r="E247" s="26"/>
      <c r="F247" s="26"/>
      <c r="G247" s="35"/>
      <c r="H247" s="35"/>
      <c r="I247" s="36" t="str">
        <f>IF(E247="","",IFERROR(INDEX('2. Lịch 12 tháng'!$S$6:$S$20,MATCH(E247,'2. Lịch 12 tháng'!$A$6:$A$20,0)),""))</f>
        <v/>
      </c>
      <c r="J247" s="25"/>
      <c r="K247" s="7" t="str">
        <f t="shared" si="10"/>
        <v/>
      </c>
      <c r="L247" s="26"/>
    </row>
    <row r="248" spans="1:12" x14ac:dyDescent="0.35">
      <c r="A248" s="38" t="str">
        <f t="shared" si="9"/>
        <v/>
      </c>
      <c r="B248" s="26"/>
      <c r="C248" s="25"/>
      <c r="D248" s="26"/>
      <c r="E248" s="26"/>
      <c r="F248" s="26"/>
      <c r="G248" s="35"/>
      <c r="H248" s="35"/>
      <c r="I248" s="36" t="str">
        <f>IF(E248="","",IFERROR(INDEX('2. Lịch 12 tháng'!$S$6:$S$20,MATCH(E248,'2. Lịch 12 tháng'!$A$6:$A$20,0)),""))</f>
        <v/>
      </c>
      <c r="J248" s="25"/>
      <c r="K248" s="7" t="str">
        <f t="shared" si="10"/>
        <v/>
      </c>
      <c r="L248" s="26"/>
    </row>
    <row r="249" spans="1:12" x14ac:dyDescent="0.35">
      <c r="A249" s="38" t="str">
        <f t="shared" si="9"/>
        <v/>
      </c>
      <c r="B249" s="26"/>
      <c r="C249" s="25"/>
      <c r="D249" s="26"/>
      <c r="E249" s="26"/>
      <c r="F249" s="26"/>
      <c r="G249" s="35"/>
      <c r="H249" s="35"/>
      <c r="I249" s="36" t="str">
        <f>IF(E249="","",IFERROR(INDEX('2. Lịch 12 tháng'!$S$6:$S$20,MATCH(E249,'2. Lịch 12 tháng'!$A$6:$A$20,0)),""))</f>
        <v/>
      </c>
      <c r="J249" s="25"/>
      <c r="K249" s="7" t="str">
        <f t="shared" si="10"/>
        <v/>
      </c>
      <c r="L249" s="26"/>
    </row>
    <row r="250" spans="1:12" x14ac:dyDescent="0.35">
      <c r="A250" s="38" t="str">
        <f t="shared" si="9"/>
        <v/>
      </c>
      <c r="B250" s="26"/>
      <c r="C250" s="25"/>
      <c r="D250" s="26"/>
      <c r="E250" s="26"/>
      <c r="F250" s="26"/>
      <c r="G250" s="35"/>
      <c r="H250" s="35"/>
      <c r="I250" s="36" t="str">
        <f>IF(E250="","",IFERROR(INDEX('2. Lịch 12 tháng'!$S$6:$S$20,MATCH(E250,'2. Lịch 12 tháng'!$A$6:$A$20,0)),""))</f>
        <v/>
      </c>
      <c r="J250" s="25"/>
      <c r="K250" s="7" t="str">
        <f t="shared" si="10"/>
        <v/>
      </c>
      <c r="L250" s="26"/>
    </row>
    <row r="251" spans="1:12" x14ac:dyDescent="0.35">
      <c r="A251" s="38" t="str">
        <f t="shared" si="9"/>
        <v/>
      </c>
      <c r="B251" s="26"/>
      <c r="C251" s="25"/>
      <c r="D251" s="26"/>
      <c r="E251" s="26"/>
      <c r="F251" s="26"/>
      <c r="G251" s="35"/>
      <c r="H251" s="35"/>
      <c r="I251" s="36" t="str">
        <f>IF(E251="","",IFERROR(INDEX('2. Lịch 12 tháng'!$S$6:$S$20,MATCH(E251,'2. Lịch 12 tháng'!$A$6:$A$20,0)),""))</f>
        <v/>
      </c>
      <c r="J251" s="25"/>
      <c r="K251" s="7" t="str">
        <f t="shared" si="10"/>
        <v/>
      </c>
      <c r="L251" s="26"/>
    </row>
    <row r="252" spans="1:12" x14ac:dyDescent="0.35">
      <c r="A252" s="38" t="str">
        <f t="shared" si="9"/>
        <v/>
      </c>
      <c r="B252" s="26"/>
      <c r="C252" s="25"/>
      <c r="D252" s="26"/>
      <c r="E252" s="26"/>
      <c r="F252" s="26"/>
      <c r="G252" s="35"/>
      <c r="H252" s="35"/>
      <c r="I252" s="36" t="str">
        <f>IF(E252="","",IFERROR(INDEX('2. Lịch 12 tháng'!$S$6:$S$20,MATCH(E252,'2. Lịch 12 tháng'!$A$6:$A$20,0)),""))</f>
        <v/>
      </c>
      <c r="J252" s="25"/>
      <c r="K252" s="7" t="str">
        <f t="shared" si="10"/>
        <v/>
      </c>
      <c r="L252" s="26"/>
    </row>
    <row r="253" spans="1:12" x14ac:dyDescent="0.35">
      <c r="A253" s="38" t="str">
        <f t="shared" si="9"/>
        <v/>
      </c>
      <c r="B253" s="26"/>
      <c r="C253" s="25"/>
      <c r="D253" s="26"/>
      <c r="E253" s="26"/>
      <c r="F253" s="26"/>
      <c r="G253" s="35"/>
      <c r="H253" s="35"/>
      <c r="I253" s="36" t="str">
        <f>IF(E253="","",IFERROR(INDEX('2. Lịch 12 tháng'!$S$6:$S$20,MATCH(E253,'2. Lịch 12 tháng'!$A$6:$A$20,0)),""))</f>
        <v/>
      </c>
      <c r="J253" s="25"/>
      <c r="K253" s="7" t="str">
        <f t="shared" si="10"/>
        <v/>
      </c>
      <c r="L253" s="26"/>
    </row>
    <row r="254" spans="1:12" x14ac:dyDescent="0.35">
      <c r="A254" s="38" t="str">
        <f t="shared" si="9"/>
        <v/>
      </c>
      <c r="B254" s="26"/>
      <c r="C254" s="25"/>
      <c r="D254" s="26"/>
      <c r="E254" s="26"/>
      <c r="F254" s="26"/>
      <c r="G254" s="35"/>
      <c r="H254" s="35"/>
      <c r="I254" s="36" t="str">
        <f>IF(E254="","",IFERROR(INDEX('2. Lịch 12 tháng'!$S$6:$S$20,MATCH(E254,'2. Lịch 12 tháng'!$A$6:$A$20,0)),""))</f>
        <v/>
      </c>
      <c r="J254" s="25"/>
      <c r="K254" s="7" t="str">
        <f t="shared" si="10"/>
        <v/>
      </c>
      <c r="L254" s="26"/>
    </row>
    <row r="255" spans="1:12" x14ac:dyDescent="0.35">
      <c r="A255" s="38" t="str">
        <f t="shared" si="9"/>
        <v/>
      </c>
      <c r="B255" s="26"/>
      <c r="C255" s="25"/>
      <c r="D255" s="26"/>
      <c r="E255" s="26"/>
      <c r="F255" s="26"/>
      <c r="G255" s="35"/>
      <c r="H255" s="35"/>
      <c r="I255" s="36" t="str">
        <f>IF(E255="","",IFERROR(INDEX('2. Lịch 12 tháng'!$S$6:$S$20,MATCH(E255,'2. Lịch 12 tháng'!$A$6:$A$20,0)),""))</f>
        <v/>
      </c>
      <c r="J255" s="25"/>
      <c r="K255" s="7" t="str">
        <f t="shared" si="10"/>
        <v/>
      </c>
      <c r="L255" s="26"/>
    </row>
    <row r="256" spans="1:12" x14ac:dyDescent="0.35">
      <c r="A256" s="38" t="str">
        <f t="shared" si="9"/>
        <v/>
      </c>
      <c r="B256" s="26"/>
      <c r="C256" s="25"/>
      <c r="D256" s="26"/>
      <c r="E256" s="26"/>
      <c r="F256" s="26"/>
      <c r="G256" s="35"/>
      <c r="H256" s="35"/>
      <c r="I256" s="36" t="str">
        <f>IF(E256="","",IFERROR(INDEX('2. Lịch 12 tháng'!$S$6:$S$20,MATCH(E256,'2. Lịch 12 tháng'!$A$6:$A$20,0)),""))</f>
        <v/>
      </c>
      <c r="J256" s="25"/>
      <c r="K256" s="7" t="str">
        <f t="shared" si="10"/>
        <v/>
      </c>
      <c r="L256" s="26"/>
    </row>
    <row r="257" spans="1:12" x14ac:dyDescent="0.35">
      <c r="A257" s="38" t="str">
        <f t="shared" si="9"/>
        <v/>
      </c>
      <c r="B257" s="26"/>
      <c r="C257" s="25"/>
      <c r="D257" s="26"/>
      <c r="E257" s="26"/>
      <c r="F257" s="26"/>
      <c r="G257" s="35"/>
      <c r="H257" s="35"/>
      <c r="I257" s="36" t="str">
        <f>IF(E257="","",IFERROR(INDEX('2. Lịch 12 tháng'!$S$6:$S$20,MATCH(E257,'2. Lịch 12 tháng'!$A$6:$A$20,0)),""))</f>
        <v/>
      </c>
      <c r="J257" s="25"/>
      <c r="K257" s="7" t="str">
        <f t="shared" si="10"/>
        <v/>
      </c>
      <c r="L257" s="26"/>
    </row>
    <row r="258" spans="1:12" x14ac:dyDescent="0.35">
      <c r="A258" s="38" t="str">
        <f t="shared" si="9"/>
        <v/>
      </c>
      <c r="B258" s="26"/>
      <c r="C258" s="25"/>
      <c r="D258" s="26"/>
      <c r="E258" s="26"/>
      <c r="F258" s="26"/>
      <c r="G258" s="35"/>
      <c r="H258" s="35"/>
      <c r="I258" s="36" t="str">
        <f>IF(E258="","",IFERROR(INDEX('2. Lịch 12 tháng'!$S$6:$S$20,MATCH(E258,'2. Lịch 12 tháng'!$A$6:$A$20,0)),""))</f>
        <v/>
      </c>
      <c r="J258" s="25"/>
      <c r="K258" s="7" t="str">
        <f t="shared" si="10"/>
        <v/>
      </c>
      <c r="L258" s="26"/>
    </row>
    <row r="259" spans="1:12" x14ac:dyDescent="0.35">
      <c r="A259" s="38" t="str">
        <f t="shared" si="9"/>
        <v/>
      </c>
      <c r="B259" s="26"/>
      <c r="C259" s="25"/>
      <c r="D259" s="26"/>
      <c r="E259" s="26"/>
      <c r="F259" s="26"/>
      <c r="G259" s="35"/>
      <c r="H259" s="35"/>
      <c r="I259" s="36" t="str">
        <f>IF(E259="","",IFERROR(INDEX('2. Lịch 12 tháng'!$S$6:$S$20,MATCH(E259,'2. Lịch 12 tháng'!$A$6:$A$20,0)),""))</f>
        <v/>
      </c>
      <c r="J259" s="25"/>
      <c r="K259" s="7" t="str">
        <f t="shared" si="10"/>
        <v/>
      </c>
      <c r="L259" s="26"/>
    </row>
    <row r="260" spans="1:12" x14ac:dyDescent="0.35">
      <c r="A260" s="38" t="str">
        <f t="shared" si="9"/>
        <v/>
      </c>
      <c r="B260" s="26"/>
      <c r="C260" s="25"/>
      <c r="D260" s="26"/>
      <c r="E260" s="26"/>
      <c r="F260" s="26"/>
      <c r="G260" s="35"/>
      <c r="H260" s="35"/>
      <c r="I260" s="36" t="str">
        <f>IF(E260="","",IFERROR(INDEX('2. Lịch 12 tháng'!$S$6:$S$20,MATCH(E260,'2. Lịch 12 tháng'!$A$6:$A$20,0)),""))</f>
        <v/>
      </c>
      <c r="J260" s="25"/>
      <c r="K260" s="7" t="str">
        <f t="shared" si="10"/>
        <v/>
      </c>
      <c r="L260" s="26"/>
    </row>
    <row r="261" spans="1:12" x14ac:dyDescent="0.35">
      <c r="A261" s="38" t="str">
        <f t="shared" si="9"/>
        <v/>
      </c>
      <c r="B261" s="26"/>
      <c r="C261" s="25"/>
      <c r="D261" s="26"/>
      <c r="E261" s="26"/>
      <c r="F261" s="26"/>
      <c r="G261" s="35"/>
      <c r="H261" s="35"/>
      <c r="I261" s="36" t="str">
        <f>IF(E261="","",IFERROR(INDEX('2. Lịch 12 tháng'!$S$6:$S$20,MATCH(E261,'2. Lịch 12 tháng'!$A$6:$A$20,0)),""))</f>
        <v/>
      </c>
      <c r="J261" s="25"/>
      <c r="K261" s="7" t="str">
        <f t="shared" si="10"/>
        <v/>
      </c>
      <c r="L261" s="26"/>
    </row>
    <row r="262" spans="1:12" x14ac:dyDescent="0.35">
      <c r="A262" s="38" t="str">
        <f t="shared" ref="A262:A305" si="11">IF(B262="","","Đ"&amp;TEXT(ROW()-5,"00"))</f>
        <v/>
      </c>
      <c r="B262" s="26"/>
      <c r="C262" s="25"/>
      <c r="D262" s="26"/>
      <c r="E262" s="26"/>
      <c r="F262" s="26"/>
      <c r="G262" s="35"/>
      <c r="H262" s="35"/>
      <c r="I262" s="36" t="str">
        <f>IF(E262="","",IFERROR(INDEX('2. Lịch 12 tháng'!$S$6:$S$20,MATCH(E262,'2. Lịch 12 tháng'!$A$6:$A$20,0)),""))</f>
        <v/>
      </c>
      <c r="J262" s="25"/>
      <c r="K262" s="7" t="str">
        <f t="shared" ref="K262:K305" si="12">IF(E262="","",IF(J262="Có","Đã nghiệm thu",IF(AND(ISNUMBER(I262),I262&lt;=NGAY_XEM),"Trễ ảnh","Chờ")))</f>
        <v/>
      </c>
      <c r="L262" s="26"/>
    </row>
    <row r="263" spans="1:12" x14ac:dyDescent="0.35">
      <c r="A263" s="38" t="str">
        <f t="shared" si="11"/>
        <v/>
      </c>
      <c r="B263" s="26"/>
      <c r="C263" s="25"/>
      <c r="D263" s="26"/>
      <c r="E263" s="26"/>
      <c r="F263" s="26"/>
      <c r="G263" s="35"/>
      <c r="H263" s="35"/>
      <c r="I263" s="36" t="str">
        <f>IF(E263="","",IFERROR(INDEX('2. Lịch 12 tháng'!$S$6:$S$20,MATCH(E263,'2. Lịch 12 tháng'!$A$6:$A$20,0)),""))</f>
        <v/>
      </c>
      <c r="J263" s="25"/>
      <c r="K263" s="7" t="str">
        <f t="shared" si="12"/>
        <v/>
      </c>
      <c r="L263" s="26"/>
    </row>
    <row r="264" spans="1:12" x14ac:dyDescent="0.35">
      <c r="A264" s="38" t="str">
        <f t="shared" si="11"/>
        <v/>
      </c>
      <c r="B264" s="26"/>
      <c r="C264" s="25"/>
      <c r="D264" s="26"/>
      <c r="E264" s="26"/>
      <c r="F264" s="26"/>
      <c r="G264" s="35"/>
      <c r="H264" s="35"/>
      <c r="I264" s="36" t="str">
        <f>IF(E264="","",IFERROR(INDEX('2. Lịch 12 tháng'!$S$6:$S$20,MATCH(E264,'2. Lịch 12 tháng'!$A$6:$A$20,0)),""))</f>
        <v/>
      </c>
      <c r="J264" s="25"/>
      <c r="K264" s="7" t="str">
        <f t="shared" si="12"/>
        <v/>
      </c>
      <c r="L264" s="26"/>
    </row>
    <row r="265" spans="1:12" x14ac:dyDescent="0.35">
      <c r="A265" s="38" t="str">
        <f t="shared" si="11"/>
        <v/>
      </c>
      <c r="B265" s="26"/>
      <c r="C265" s="25"/>
      <c r="D265" s="26"/>
      <c r="E265" s="26"/>
      <c r="F265" s="26"/>
      <c r="G265" s="35"/>
      <c r="H265" s="35"/>
      <c r="I265" s="36" t="str">
        <f>IF(E265="","",IFERROR(INDEX('2. Lịch 12 tháng'!$S$6:$S$20,MATCH(E265,'2. Lịch 12 tháng'!$A$6:$A$20,0)),""))</f>
        <v/>
      </c>
      <c r="J265" s="25"/>
      <c r="K265" s="7" t="str">
        <f t="shared" si="12"/>
        <v/>
      </c>
      <c r="L265" s="26"/>
    </row>
    <row r="266" spans="1:12" x14ac:dyDescent="0.35">
      <c r="A266" s="38" t="str">
        <f t="shared" si="11"/>
        <v/>
      </c>
      <c r="B266" s="26"/>
      <c r="C266" s="25"/>
      <c r="D266" s="26"/>
      <c r="E266" s="26"/>
      <c r="F266" s="26"/>
      <c r="G266" s="35"/>
      <c r="H266" s="35"/>
      <c r="I266" s="36" t="str">
        <f>IF(E266="","",IFERROR(INDEX('2. Lịch 12 tháng'!$S$6:$S$20,MATCH(E266,'2. Lịch 12 tháng'!$A$6:$A$20,0)),""))</f>
        <v/>
      </c>
      <c r="J266" s="25"/>
      <c r="K266" s="7" t="str">
        <f t="shared" si="12"/>
        <v/>
      </c>
      <c r="L266" s="26"/>
    </row>
    <row r="267" spans="1:12" x14ac:dyDescent="0.35">
      <c r="A267" s="38" t="str">
        <f t="shared" si="11"/>
        <v/>
      </c>
      <c r="B267" s="26"/>
      <c r="C267" s="25"/>
      <c r="D267" s="26"/>
      <c r="E267" s="26"/>
      <c r="F267" s="26"/>
      <c r="G267" s="35"/>
      <c r="H267" s="35"/>
      <c r="I267" s="36" t="str">
        <f>IF(E267="","",IFERROR(INDEX('2. Lịch 12 tháng'!$S$6:$S$20,MATCH(E267,'2. Lịch 12 tháng'!$A$6:$A$20,0)),""))</f>
        <v/>
      </c>
      <c r="J267" s="25"/>
      <c r="K267" s="7" t="str">
        <f t="shared" si="12"/>
        <v/>
      </c>
      <c r="L267" s="26"/>
    </row>
    <row r="268" spans="1:12" x14ac:dyDescent="0.35">
      <c r="A268" s="38" t="str">
        <f t="shared" si="11"/>
        <v/>
      </c>
      <c r="B268" s="26"/>
      <c r="C268" s="25"/>
      <c r="D268" s="26"/>
      <c r="E268" s="26"/>
      <c r="F268" s="26"/>
      <c r="G268" s="35"/>
      <c r="H268" s="35"/>
      <c r="I268" s="36" t="str">
        <f>IF(E268="","",IFERROR(INDEX('2. Lịch 12 tháng'!$S$6:$S$20,MATCH(E268,'2. Lịch 12 tháng'!$A$6:$A$20,0)),""))</f>
        <v/>
      </c>
      <c r="J268" s="25"/>
      <c r="K268" s="7" t="str">
        <f t="shared" si="12"/>
        <v/>
      </c>
      <c r="L268" s="26"/>
    </row>
    <row r="269" spans="1:12" x14ac:dyDescent="0.35">
      <c r="A269" s="38" t="str">
        <f t="shared" si="11"/>
        <v/>
      </c>
      <c r="B269" s="26"/>
      <c r="C269" s="25"/>
      <c r="D269" s="26"/>
      <c r="E269" s="26"/>
      <c r="F269" s="26"/>
      <c r="G269" s="35"/>
      <c r="H269" s="35"/>
      <c r="I269" s="36" t="str">
        <f>IF(E269="","",IFERROR(INDEX('2. Lịch 12 tháng'!$S$6:$S$20,MATCH(E269,'2. Lịch 12 tháng'!$A$6:$A$20,0)),""))</f>
        <v/>
      </c>
      <c r="J269" s="25"/>
      <c r="K269" s="7" t="str">
        <f t="shared" si="12"/>
        <v/>
      </c>
      <c r="L269" s="26"/>
    </row>
    <row r="270" spans="1:12" x14ac:dyDescent="0.35">
      <c r="A270" s="38" t="str">
        <f t="shared" si="11"/>
        <v/>
      </c>
      <c r="B270" s="26"/>
      <c r="C270" s="25"/>
      <c r="D270" s="26"/>
      <c r="E270" s="26"/>
      <c r="F270" s="26"/>
      <c r="G270" s="35"/>
      <c r="H270" s="35"/>
      <c r="I270" s="36" t="str">
        <f>IF(E270="","",IFERROR(INDEX('2. Lịch 12 tháng'!$S$6:$S$20,MATCH(E270,'2. Lịch 12 tháng'!$A$6:$A$20,0)),""))</f>
        <v/>
      </c>
      <c r="J270" s="25"/>
      <c r="K270" s="7" t="str">
        <f t="shared" si="12"/>
        <v/>
      </c>
      <c r="L270" s="26"/>
    </row>
    <row r="271" spans="1:12" x14ac:dyDescent="0.35">
      <c r="A271" s="38" t="str">
        <f t="shared" si="11"/>
        <v/>
      </c>
      <c r="B271" s="26"/>
      <c r="C271" s="25"/>
      <c r="D271" s="26"/>
      <c r="E271" s="26"/>
      <c r="F271" s="26"/>
      <c r="G271" s="35"/>
      <c r="H271" s="35"/>
      <c r="I271" s="36" t="str">
        <f>IF(E271="","",IFERROR(INDEX('2. Lịch 12 tháng'!$S$6:$S$20,MATCH(E271,'2. Lịch 12 tháng'!$A$6:$A$20,0)),""))</f>
        <v/>
      </c>
      <c r="J271" s="25"/>
      <c r="K271" s="7" t="str">
        <f t="shared" si="12"/>
        <v/>
      </c>
      <c r="L271" s="26"/>
    </row>
    <row r="272" spans="1:12" x14ac:dyDescent="0.35">
      <c r="A272" s="38" t="str">
        <f t="shared" si="11"/>
        <v/>
      </c>
      <c r="B272" s="26"/>
      <c r="C272" s="25"/>
      <c r="D272" s="26"/>
      <c r="E272" s="26"/>
      <c r="F272" s="26"/>
      <c r="G272" s="35"/>
      <c r="H272" s="35"/>
      <c r="I272" s="36" t="str">
        <f>IF(E272="","",IFERROR(INDEX('2. Lịch 12 tháng'!$S$6:$S$20,MATCH(E272,'2. Lịch 12 tháng'!$A$6:$A$20,0)),""))</f>
        <v/>
      </c>
      <c r="J272" s="25"/>
      <c r="K272" s="7" t="str">
        <f t="shared" si="12"/>
        <v/>
      </c>
      <c r="L272" s="26"/>
    </row>
    <row r="273" spans="1:12" x14ac:dyDescent="0.35">
      <c r="A273" s="38" t="str">
        <f t="shared" si="11"/>
        <v/>
      </c>
      <c r="B273" s="26"/>
      <c r="C273" s="25"/>
      <c r="D273" s="26"/>
      <c r="E273" s="26"/>
      <c r="F273" s="26"/>
      <c r="G273" s="35"/>
      <c r="H273" s="35"/>
      <c r="I273" s="36" t="str">
        <f>IF(E273="","",IFERROR(INDEX('2. Lịch 12 tháng'!$S$6:$S$20,MATCH(E273,'2. Lịch 12 tháng'!$A$6:$A$20,0)),""))</f>
        <v/>
      </c>
      <c r="J273" s="25"/>
      <c r="K273" s="7" t="str">
        <f t="shared" si="12"/>
        <v/>
      </c>
      <c r="L273" s="26"/>
    </row>
    <row r="274" spans="1:12" x14ac:dyDescent="0.35">
      <c r="A274" s="38" t="str">
        <f t="shared" si="11"/>
        <v/>
      </c>
      <c r="B274" s="26"/>
      <c r="C274" s="25"/>
      <c r="D274" s="26"/>
      <c r="E274" s="26"/>
      <c r="F274" s="26"/>
      <c r="G274" s="35"/>
      <c r="H274" s="35"/>
      <c r="I274" s="36" t="str">
        <f>IF(E274="","",IFERROR(INDEX('2. Lịch 12 tháng'!$S$6:$S$20,MATCH(E274,'2. Lịch 12 tháng'!$A$6:$A$20,0)),""))</f>
        <v/>
      </c>
      <c r="J274" s="25"/>
      <c r="K274" s="7" t="str">
        <f t="shared" si="12"/>
        <v/>
      </c>
      <c r="L274" s="26"/>
    </row>
    <row r="275" spans="1:12" x14ac:dyDescent="0.35">
      <c r="A275" s="38" t="str">
        <f t="shared" si="11"/>
        <v/>
      </c>
      <c r="B275" s="26"/>
      <c r="C275" s="25"/>
      <c r="D275" s="26"/>
      <c r="E275" s="26"/>
      <c r="F275" s="26"/>
      <c r="G275" s="35"/>
      <c r="H275" s="35"/>
      <c r="I275" s="36" t="str">
        <f>IF(E275="","",IFERROR(INDEX('2. Lịch 12 tháng'!$S$6:$S$20,MATCH(E275,'2. Lịch 12 tháng'!$A$6:$A$20,0)),""))</f>
        <v/>
      </c>
      <c r="J275" s="25"/>
      <c r="K275" s="7" t="str">
        <f t="shared" si="12"/>
        <v/>
      </c>
      <c r="L275" s="26"/>
    </row>
    <row r="276" spans="1:12" x14ac:dyDescent="0.35">
      <c r="A276" s="38" t="str">
        <f t="shared" si="11"/>
        <v/>
      </c>
      <c r="B276" s="26"/>
      <c r="C276" s="25"/>
      <c r="D276" s="26"/>
      <c r="E276" s="26"/>
      <c r="F276" s="26"/>
      <c r="G276" s="35"/>
      <c r="H276" s="35"/>
      <c r="I276" s="36" t="str">
        <f>IF(E276="","",IFERROR(INDEX('2. Lịch 12 tháng'!$S$6:$S$20,MATCH(E276,'2. Lịch 12 tháng'!$A$6:$A$20,0)),""))</f>
        <v/>
      </c>
      <c r="J276" s="25"/>
      <c r="K276" s="7" t="str">
        <f t="shared" si="12"/>
        <v/>
      </c>
      <c r="L276" s="26"/>
    </row>
    <row r="277" spans="1:12" x14ac:dyDescent="0.35">
      <c r="A277" s="38" t="str">
        <f t="shared" si="11"/>
        <v/>
      </c>
      <c r="B277" s="26"/>
      <c r="C277" s="25"/>
      <c r="D277" s="26"/>
      <c r="E277" s="26"/>
      <c r="F277" s="26"/>
      <c r="G277" s="35"/>
      <c r="H277" s="35"/>
      <c r="I277" s="36" t="str">
        <f>IF(E277="","",IFERROR(INDEX('2. Lịch 12 tháng'!$S$6:$S$20,MATCH(E277,'2. Lịch 12 tháng'!$A$6:$A$20,0)),""))</f>
        <v/>
      </c>
      <c r="J277" s="25"/>
      <c r="K277" s="7" t="str">
        <f t="shared" si="12"/>
        <v/>
      </c>
      <c r="L277" s="26"/>
    </row>
    <row r="278" spans="1:12" x14ac:dyDescent="0.35">
      <c r="A278" s="38" t="str">
        <f t="shared" si="11"/>
        <v/>
      </c>
      <c r="B278" s="26"/>
      <c r="C278" s="25"/>
      <c r="D278" s="26"/>
      <c r="E278" s="26"/>
      <c r="F278" s="26"/>
      <c r="G278" s="35"/>
      <c r="H278" s="35"/>
      <c r="I278" s="36" t="str">
        <f>IF(E278="","",IFERROR(INDEX('2. Lịch 12 tháng'!$S$6:$S$20,MATCH(E278,'2. Lịch 12 tháng'!$A$6:$A$20,0)),""))</f>
        <v/>
      </c>
      <c r="J278" s="25"/>
      <c r="K278" s="7" t="str">
        <f t="shared" si="12"/>
        <v/>
      </c>
      <c r="L278" s="26"/>
    </row>
    <row r="279" spans="1:12" x14ac:dyDescent="0.35">
      <c r="A279" s="38" t="str">
        <f t="shared" si="11"/>
        <v/>
      </c>
      <c r="B279" s="26"/>
      <c r="C279" s="25"/>
      <c r="D279" s="26"/>
      <c r="E279" s="26"/>
      <c r="F279" s="26"/>
      <c r="G279" s="35"/>
      <c r="H279" s="35"/>
      <c r="I279" s="36" t="str">
        <f>IF(E279="","",IFERROR(INDEX('2. Lịch 12 tháng'!$S$6:$S$20,MATCH(E279,'2. Lịch 12 tháng'!$A$6:$A$20,0)),""))</f>
        <v/>
      </c>
      <c r="J279" s="25"/>
      <c r="K279" s="7" t="str">
        <f t="shared" si="12"/>
        <v/>
      </c>
      <c r="L279" s="26"/>
    </row>
    <row r="280" spans="1:12" x14ac:dyDescent="0.35">
      <c r="A280" s="38" t="str">
        <f t="shared" si="11"/>
        <v/>
      </c>
      <c r="B280" s="26"/>
      <c r="C280" s="25"/>
      <c r="D280" s="26"/>
      <c r="E280" s="26"/>
      <c r="F280" s="26"/>
      <c r="G280" s="35"/>
      <c r="H280" s="35"/>
      <c r="I280" s="36" t="str">
        <f>IF(E280="","",IFERROR(INDEX('2. Lịch 12 tháng'!$S$6:$S$20,MATCH(E280,'2. Lịch 12 tháng'!$A$6:$A$20,0)),""))</f>
        <v/>
      </c>
      <c r="J280" s="25"/>
      <c r="K280" s="7" t="str">
        <f t="shared" si="12"/>
        <v/>
      </c>
      <c r="L280" s="26"/>
    </row>
    <row r="281" spans="1:12" x14ac:dyDescent="0.35">
      <c r="A281" s="38" t="str">
        <f t="shared" si="11"/>
        <v/>
      </c>
      <c r="B281" s="26"/>
      <c r="C281" s="25"/>
      <c r="D281" s="26"/>
      <c r="E281" s="26"/>
      <c r="F281" s="26"/>
      <c r="G281" s="35"/>
      <c r="H281" s="35"/>
      <c r="I281" s="36" t="str">
        <f>IF(E281="","",IFERROR(INDEX('2. Lịch 12 tháng'!$S$6:$S$20,MATCH(E281,'2. Lịch 12 tháng'!$A$6:$A$20,0)),""))</f>
        <v/>
      </c>
      <c r="J281" s="25"/>
      <c r="K281" s="7" t="str">
        <f t="shared" si="12"/>
        <v/>
      </c>
      <c r="L281" s="26"/>
    </row>
    <row r="282" spans="1:12" x14ac:dyDescent="0.35">
      <c r="A282" s="38" t="str">
        <f t="shared" si="11"/>
        <v/>
      </c>
      <c r="B282" s="26"/>
      <c r="C282" s="25"/>
      <c r="D282" s="26"/>
      <c r="E282" s="26"/>
      <c r="F282" s="26"/>
      <c r="G282" s="35"/>
      <c r="H282" s="35"/>
      <c r="I282" s="36" t="str">
        <f>IF(E282="","",IFERROR(INDEX('2. Lịch 12 tháng'!$S$6:$S$20,MATCH(E282,'2. Lịch 12 tháng'!$A$6:$A$20,0)),""))</f>
        <v/>
      </c>
      <c r="J282" s="25"/>
      <c r="K282" s="7" t="str">
        <f t="shared" si="12"/>
        <v/>
      </c>
      <c r="L282" s="26"/>
    </row>
    <row r="283" spans="1:12" x14ac:dyDescent="0.35">
      <c r="A283" s="38" t="str">
        <f t="shared" si="11"/>
        <v/>
      </c>
      <c r="B283" s="26"/>
      <c r="C283" s="25"/>
      <c r="D283" s="26"/>
      <c r="E283" s="26"/>
      <c r="F283" s="26"/>
      <c r="G283" s="35"/>
      <c r="H283" s="35"/>
      <c r="I283" s="36" t="str">
        <f>IF(E283="","",IFERROR(INDEX('2. Lịch 12 tháng'!$S$6:$S$20,MATCH(E283,'2. Lịch 12 tháng'!$A$6:$A$20,0)),""))</f>
        <v/>
      </c>
      <c r="J283" s="25"/>
      <c r="K283" s="7" t="str">
        <f t="shared" si="12"/>
        <v/>
      </c>
      <c r="L283" s="26"/>
    </row>
    <row r="284" spans="1:12" x14ac:dyDescent="0.35">
      <c r="A284" s="38" t="str">
        <f t="shared" si="11"/>
        <v/>
      </c>
      <c r="B284" s="26"/>
      <c r="C284" s="25"/>
      <c r="D284" s="26"/>
      <c r="E284" s="26"/>
      <c r="F284" s="26"/>
      <c r="G284" s="35"/>
      <c r="H284" s="35"/>
      <c r="I284" s="36" t="str">
        <f>IF(E284="","",IFERROR(INDEX('2. Lịch 12 tháng'!$S$6:$S$20,MATCH(E284,'2. Lịch 12 tháng'!$A$6:$A$20,0)),""))</f>
        <v/>
      </c>
      <c r="J284" s="25"/>
      <c r="K284" s="7" t="str">
        <f t="shared" si="12"/>
        <v/>
      </c>
      <c r="L284" s="26"/>
    </row>
    <row r="285" spans="1:12" x14ac:dyDescent="0.35">
      <c r="A285" s="38" t="str">
        <f t="shared" si="11"/>
        <v/>
      </c>
      <c r="B285" s="26"/>
      <c r="C285" s="25"/>
      <c r="D285" s="26"/>
      <c r="E285" s="26"/>
      <c r="F285" s="26"/>
      <c r="G285" s="35"/>
      <c r="H285" s="35"/>
      <c r="I285" s="36" t="str">
        <f>IF(E285="","",IFERROR(INDEX('2. Lịch 12 tháng'!$S$6:$S$20,MATCH(E285,'2. Lịch 12 tháng'!$A$6:$A$20,0)),""))</f>
        <v/>
      </c>
      <c r="J285" s="25"/>
      <c r="K285" s="7" t="str">
        <f t="shared" si="12"/>
        <v/>
      </c>
      <c r="L285" s="26"/>
    </row>
    <row r="286" spans="1:12" x14ac:dyDescent="0.35">
      <c r="A286" s="38" t="str">
        <f t="shared" si="11"/>
        <v/>
      </c>
      <c r="B286" s="26"/>
      <c r="C286" s="25"/>
      <c r="D286" s="26"/>
      <c r="E286" s="26"/>
      <c r="F286" s="26"/>
      <c r="G286" s="35"/>
      <c r="H286" s="35"/>
      <c r="I286" s="36" t="str">
        <f>IF(E286="","",IFERROR(INDEX('2. Lịch 12 tháng'!$S$6:$S$20,MATCH(E286,'2. Lịch 12 tháng'!$A$6:$A$20,0)),""))</f>
        <v/>
      </c>
      <c r="J286" s="25"/>
      <c r="K286" s="7" t="str">
        <f t="shared" si="12"/>
        <v/>
      </c>
      <c r="L286" s="26"/>
    </row>
    <row r="287" spans="1:12" x14ac:dyDescent="0.35">
      <c r="A287" s="38" t="str">
        <f t="shared" si="11"/>
        <v/>
      </c>
      <c r="B287" s="26"/>
      <c r="C287" s="25"/>
      <c r="D287" s="26"/>
      <c r="E287" s="26"/>
      <c r="F287" s="26"/>
      <c r="G287" s="35"/>
      <c r="H287" s="35"/>
      <c r="I287" s="36" t="str">
        <f>IF(E287="","",IFERROR(INDEX('2. Lịch 12 tháng'!$S$6:$S$20,MATCH(E287,'2. Lịch 12 tháng'!$A$6:$A$20,0)),""))</f>
        <v/>
      </c>
      <c r="J287" s="25"/>
      <c r="K287" s="7" t="str">
        <f t="shared" si="12"/>
        <v/>
      </c>
      <c r="L287" s="26"/>
    </row>
    <row r="288" spans="1:12" x14ac:dyDescent="0.35">
      <c r="A288" s="38" t="str">
        <f t="shared" si="11"/>
        <v/>
      </c>
      <c r="B288" s="26"/>
      <c r="C288" s="25"/>
      <c r="D288" s="26"/>
      <c r="E288" s="26"/>
      <c r="F288" s="26"/>
      <c r="G288" s="35"/>
      <c r="H288" s="35"/>
      <c r="I288" s="36" t="str">
        <f>IF(E288="","",IFERROR(INDEX('2. Lịch 12 tháng'!$S$6:$S$20,MATCH(E288,'2. Lịch 12 tháng'!$A$6:$A$20,0)),""))</f>
        <v/>
      </c>
      <c r="J288" s="25"/>
      <c r="K288" s="7" t="str">
        <f t="shared" si="12"/>
        <v/>
      </c>
      <c r="L288" s="26"/>
    </row>
    <row r="289" spans="1:12" x14ac:dyDescent="0.35">
      <c r="A289" s="38" t="str">
        <f t="shared" si="11"/>
        <v/>
      </c>
      <c r="B289" s="26"/>
      <c r="C289" s="25"/>
      <c r="D289" s="26"/>
      <c r="E289" s="26"/>
      <c r="F289" s="26"/>
      <c r="G289" s="35"/>
      <c r="H289" s="35"/>
      <c r="I289" s="36" t="str">
        <f>IF(E289="","",IFERROR(INDEX('2. Lịch 12 tháng'!$S$6:$S$20,MATCH(E289,'2. Lịch 12 tháng'!$A$6:$A$20,0)),""))</f>
        <v/>
      </c>
      <c r="J289" s="25"/>
      <c r="K289" s="7" t="str">
        <f t="shared" si="12"/>
        <v/>
      </c>
      <c r="L289" s="26"/>
    </row>
    <row r="290" spans="1:12" x14ac:dyDescent="0.35">
      <c r="A290" s="38" t="str">
        <f t="shared" si="11"/>
        <v/>
      </c>
      <c r="B290" s="26"/>
      <c r="C290" s="25"/>
      <c r="D290" s="26"/>
      <c r="E290" s="26"/>
      <c r="F290" s="26"/>
      <c r="G290" s="35"/>
      <c r="H290" s="35"/>
      <c r="I290" s="36" t="str">
        <f>IF(E290="","",IFERROR(INDEX('2. Lịch 12 tháng'!$S$6:$S$20,MATCH(E290,'2. Lịch 12 tháng'!$A$6:$A$20,0)),""))</f>
        <v/>
      </c>
      <c r="J290" s="25"/>
      <c r="K290" s="7" t="str">
        <f t="shared" si="12"/>
        <v/>
      </c>
      <c r="L290" s="26"/>
    </row>
    <row r="291" spans="1:12" x14ac:dyDescent="0.35">
      <c r="A291" s="38" t="str">
        <f t="shared" si="11"/>
        <v/>
      </c>
      <c r="B291" s="26"/>
      <c r="C291" s="25"/>
      <c r="D291" s="26"/>
      <c r="E291" s="26"/>
      <c r="F291" s="26"/>
      <c r="G291" s="35"/>
      <c r="H291" s="35"/>
      <c r="I291" s="36" t="str">
        <f>IF(E291="","",IFERROR(INDEX('2. Lịch 12 tháng'!$S$6:$S$20,MATCH(E291,'2. Lịch 12 tháng'!$A$6:$A$20,0)),""))</f>
        <v/>
      </c>
      <c r="J291" s="25"/>
      <c r="K291" s="7" t="str">
        <f t="shared" si="12"/>
        <v/>
      </c>
      <c r="L291" s="26"/>
    </row>
    <row r="292" spans="1:12" x14ac:dyDescent="0.35">
      <c r="A292" s="38" t="str">
        <f t="shared" si="11"/>
        <v/>
      </c>
      <c r="B292" s="26"/>
      <c r="C292" s="25"/>
      <c r="D292" s="26"/>
      <c r="E292" s="26"/>
      <c r="F292" s="26"/>
      <c r="G292" s="35"/>
      <c r="H292" s="35"/>
      <c r="I292" s="36" t="str">
        <f>IF(E292="","",IFERROR(INDEX('2. Lịch 12 tháng'!$S$6:$S$20,MATCH(E292,'2. Lịch 12 tháng'!$A$6:$A$20,0)),""))</f>
        <v/>
      </c>
      <c r="J292" s="25"/>
      <c r="K292" s="7" t="str">
        <f t="shared" si="12"/>
        <v/>
      </c>
      <c r="L292" s="26"/>
    </row>
    <row r="293" spans="1:12" x14ac:dyDescent="0.35">
      <c r="A293" s="38" t="str">
        <f t="shared" si="11"/>
        <v/>
      </c>
      <c r="B293" s="26"/>
      <c r="C293" s="25"/>
      <c r="D293" s="26"/>
      <c r="E293" s="26"/>
      <c r="F293" s="26"/>
      <c r="G293" s="35"/>
      <c r="H293" s="35"/>
      <c r="I293" s="36" t="str">
        <f>IF(E293="","",IFERROR(INDEX('2. Lịch 12 tháng'!$S$6:$S$20,MATCH(E293,'2. Lịch 12 tháng'!$A$6:$A$20,0)),""))</f>
        <v/>
      </c>
      <c r="J293" s="25"/>
      <c r="K293" s="7" t="str">
        <f t="shared" si="12"/>
        <v/>
      </c>
      <c r="L293" s="26"/>
    </row>
    <row r="294" spans="1:12" x14ac:dyDescent="0.35">
      <c r="A294" s="38" t="str">
        <f t="shared" si="11"/>
        <v/>
      </c>
      <c r="B294" s="26"/>
      <c r="C294" s="25"/>
      <c r="D294" s="26"/>
      <c r="E294" s="26"/>
      <c r="F294" s="26"/>
      <c r="G294" s="35"/>
      <c r="H294" s="35"/>
      <c r="I294" s="36" t="str">
        <f>IF(E294="","",IFERROR(INDEX('2. Lịch 12 tháng'!$S$6:$S$20,MATCH(E294,'2. Lịch 12 tháng'!$A$6:$A$20,0)),""))</f>
        <v/>
      </c>
      <c r="J294" s="25"/>
      <c r="K294" s="7" t="str">
        <f t="shared" si="12"/>
        <v/>
      </c>
      <c r="L294" s="26"/>
    </row>
    <row r="295" spans="1:12" x14ac:dyDescent="0.35">
      <c r="A295" s="38" t="str">
        <f t="shared" si="11"/>
        <v/>
      </c>
      <c r="B295" s="26"/>
      <c r="C295" s="25"/>
      <c r="D295" s="26"/>
      <c r="E295" s="26"/>
      <c r="F295" s="26"/>
      <c r="G295" s="35"/>
      <c r="H295" s="35"/>
      <c r="I295" s="36" t="str">
        <f>IF(E295="","",IFERROR(INDEX('2. Lịch 12 tháng'!$S$6:$S$20,MATCH(E295,'2. Lịch 12 tháng'!$A$6:$A$20,0)),""))</f>
        <v/>
      </c>
      <c r="J295" s="25"/>
      <c r="K295" s="7" t="str">
        <f t="shared" si="12"/>
        <v/>
      </c>
      <c r="L295" s="26"/>
    </row>
    <row r="296" spans="1:12" x14ac:dyDescent="0.35">
      <c r="A296" s="38" t="str">
        <f t="shared" si="11"/>
        <v/>
      </c>
      <c r="B296" s="26"/>
      <c r="C296" s="25"/>
      <c r="D296" s="26"/>
      <c r="E296" s="26"/>
      <c r="F296" s="26"/>
      <c r="G296" s="35"/>
      <c r="H296" s="35"/>
      <c r="I296" s="36" t="str">
        <f>IF(E296="","",IFERROR(INDEX('2. Lịch 12 tháng'!$S$6:$S$20,MATCH(E296,'2. Lịch 12 tháng'!$A$6:$A$20,0)),""))</f>
        <v/>
      </c>
      <c r="J296" s="25"/>
      <c r="K296" s="7" t="str">
        <f t="shared" si="12"/>
        <v/>
      </c>
      <c r="L296" s="26"/>
    </row>
    <row r="297" spans="1:12" x14ac:dyDescent="0.35">
      <c r="A297" s="38" t="str">
        <f t="shared" si="11"/>
        <v/>
      </c>
      <c r="B297" s="26"/>
      <c r="C297" s="25"/>
      <c r="D297" s="26"/>
      <c r="E297" s="26"/>
      <c r="F297" s="26"/>
      <c r="G297" s="35"/>
      <c r="H297" s="35"/>
      <c r="I297" s="36" t="str">
        <f>IF(E297="","",IFERROR(INDEX('2. Lịch 12 tháng'!$S$6:$S$20,MATCH(E297,'2. Lịch 12 tháng'!$A$6:$A$20,0)),""))</f>
        <v/>
      </c>
      <c r="J297" s="25"/>
      <c r="K297" s="7" t="str">
        <f t="shared" si="12"/>
        <v/>
      </c>
      <c r="L297" s="26"/>
    </row>
    <row r="298" spans="1:12" x14ac:dyDescent="0.35">
      <c r="A298" s="38" t="str">
        <f t="shared" si="11"/>
        <v/>
      </c>
      <c r="B298" s="26"/>
      <c r="C298" s="25"/>
      <c r="D298" s="26"/>
      <c r="E298" s="26"/>
      <c r="F298" s="26"/>
      <c r="G298" s="35"/>
      <c r="H298" s="35"/>
      <c r="I298" s="36" t="str">
        <f>IF(E298="","",IFERROR(INDEX('2. Lịch 12 tháng'!$S$6:$S$20,MATCH(E298,'2. Lịch 12 tháng'!$A$6:$A$20,0)),""))</f>
        <v/>
      </c>
      <c r="J298" s="25"/>
      <c r="K298" s="7" t="str">
        <f t="shared" si="12"/>
        <v/>
      </c>
      <c r="L298" s="26"/>
    </row>
    <row r="299" spans="1:12" x14ac:dyDescent="0.35">
      <c r="A299" s="38" t="str">
        <f t="shared" si="11"/>
        <v/>
      </c>
      <c r="B299" s="26"/>
      <c r="C299" s="25"/>
      <c r="D299" s="26"/>
      <c r="E299" s="26"/>
      <c r="F299" s="26"/>
      <c r="G299" s="35"/>
      <c r="H299" s="35"/>
      <c r="I299" s="36" t="str">
        <f>IF(E299="","",IFERROR(INDEX('2. Lịch 12 tháng'!$S$6:$S$20,MATCH(E299,'2. Lịch 12 tháng'!$A$6:$A$20,0)),""))</f>
        <v/>
      </c>
      <c r="J299" s="25"/>
      <c r="K299" s="7" t="str">
        <f t="shared" si="12"/>
        <v/>
      </c>
      <c r="L299" s="26"/>
    </row>
    <row r="300" spans="1:12" x14ac:dyDescent="0.35">
      <c r="A300" s="38" t="str">
        <f t="shared" si="11"/>
        <v/>
      </c>
      <c r="B300" s="26"/>
      <c r="C300" s="25"/>
      <c r="D300" s="26"/>
      <c r="E300" s="26"/>
      <c r="F300" s="26"/>
      <c r="G300" s="35"/>
      <c r="H300" s="35"/>
      <c r="I300" s="36" t="str">
        <f>IF(E300="","",IFERROR(INDEX('2. Lịch 12 tháng'!$S$6:$S$20,MATCH(E300,'2. Lịch 12 tháng'!$A$6:$A$20,0)),""))</f>
        <v/>
      </c>
      <c r="J300" s="25"/>
      <c r="K300" s="7" t="str">
        <f t="shared" si="12"/>
        <v/>
      </c>
      <c r="L300" s="26"/>
    </row>
    <row r="301" spans="1:12" x14ac:dyDescent="0.35">
      <c r="A301" s="38" t="str">
        <f t="shared" si="11"/>
        <v/>
      </c>
      <c r="B301" s="26"/>
      <c r="C301" s="25"/>
      <c r="D301" s="26"/>
      <c r="E301" s="26"/>
      <c r="F301" s="26"/>
      <c r="G301" s="35"/>
      <c r="H301" s="35"/>
      <c r="I301" s="36" t="str">
        <f>IF(E301="","",IFERROR(INDEX('2. Lịch 12 tháng'!$S$6:$S$20,MATCH(E301,'2. Lịch 12 tháng'!$A$6:$A$20,0)),""))</f>
        <v/>
      </c>
      <c r="J301" s="25"/>
      <c r="K301" s="7" t="str">
        <f t="shared" si="12"/>
        <v/>
      </c>
      <c r="L301" s="26"/>
    </row>
    <row r="302" spans="1:12" x14ac:dyDescent="0.35">
      <c r="A302" s="38" t="str">
        <f t="shared" si="11"/>
        <v/>
      </c>
      <c r="B302" s="26"/>
      <c r="C302" s="25"/>
      <c r="D302" s="26"/>
      <c r="E302" s="26"/>
      <c r="F302" s="26"/>
      <c r="G302" s="35"/>
      <c r="H302" s="35"/>
      <c r="I302" s="36" t="str">
        <f>IF(E302="","",IFERROR(INDEX('2. Lịch 12 tháng'!$S$6:$S$20,MATCH(E302,'2. Lịch 12 tháng'!$A$6:$A$20,0)),""))</f>
        <v/>
      </c>
      <c r="J302" s="25"/>
      <c r="K302" s="7" t="str">
        <f t="shared" si="12"/>
        <v/>
      </c>
      <c r="L302" s="26"/>
    </row>
    <row r="303" spans="1:12" x14ac:dyDescent="0.35">
      <c r="A303" s="38" t="str">
        <f t="shared" si="11"/>
        <v/>
      </c>
      <c r="B303" s="26"/>
      <c r="C303" s="25"/>
      <c r="D303" s="26"/>
      <c r="E303" s="26"/>
      <c r="F303" s="26"/>
      <c r="G303" s="35"/>
      <c r="H303" s="35"/>
      <c r="I303" s="36" t="str">
        <f>IF(E303="","",IFERROR(INDEX('2. Lịch 12 tháng'!$S$6:$S$20,MATCH(E303,'2. Lịch 12 tháng'!$A$6:$A$20,0)),""))</f>
        <v/>
      </c>
      <c r="J303" s="25"/>
      <c r="K303" s="7" t="str">
        <f t="shared" si="12"/>
        <v/>
      </c>
      <c r="L303" s="26"/>
    </row>
    <row r="304" spans="1:12" x14ac:dyDescent="0.35">
      <c r="A304" s="38" t="str">
        <f t="shared" si="11"/>
        <v/>
      </c>
      <c r="B304" s="26"/>
      <c r="C304" s="25"/>
      <c r="D304" s="26"/>
      <c r="E304" s="26"/>
      <c r="F304" s="26"/>
      <c r="G304" s="35"/>
      <c r="H304" s="35"/>
      <c r="I304" s="36" t="str">
        <f>IF(E304="","",IFERROR(INDEX('2. Lịch 12 tháng'!$S$6:$S$20,MATCH(E304,'2. Lịch 12 tháng'!$A$6:$A$20,0)),""))</f>
        <v/>
      </c>
      <c r="J304" s="25"/>
      <c r="K304" s="7" t="str">
        <f t="shared" si="12"/>
        <v/>
      </c>
      <c r="L304" s="26"/>
    </row>
    <row r="305" spans="1:12" x14ac:dyDescent="0.35">
      <c r="A305" s="38" t="str">
        <f t="shared" si="11"/>
        <v/>
      </c>
      <c r="B305" s="26"/>
      <c r="C305" s="25"/>
      <c r="D305" s="26"/>
      <c r="E305" s="26"/>
      <c r="F305" s="26"/>
      <c r="G305" s="35"/>
      <c r="H305" s="35"/>
      <c r="I305" s="36" t="str">
        <f>IF(E305="","",IFERROR(INDEX('2. Lịch 12 tháng'!$S$6:$S$20,MATCH(E305,'2. Lịch 12 tháng'!$A$6:$A$20,0)),""))</f>
        <v/>
      </c>
      <c r="J305" s="25"/>
      <c r="K305" s="7" t="str">
        <f t="shared" si="12"/>
        <v/>
      </c>
      <c r="L305" s="26"/>
    </row>
    <row r="307" spans="1:12" x14ac:dyDescent="0.35">
      <c r="A307" s="21" t="s">
        <v>61</v>
      </c>
    </row>
  </sheetData>
  <sheetProtection sheet="1" formatCells="0" formatColumns="0" formatRows="0" insertRows="0" deleteRows="0"/>
  <mergeCells count="1">
    <mergeCell ref="N5:Q5"/>
  </mergeCells>
  <conditionalFormatting sqref="B6:H305">
    <cfRule type="expression" dxfId="59" priority="6">
      <formula>AND(B6&lt;&gt;"",AP6&lt;&gt;"",B6=AP6)</formula>
    </cfRule>
  </conditionalFormatting>
  <conditionalFormatting sqref="E6:E305">
    <cfRule type="expression" dxfId="58" priority="4">
      <formula>AND($E6&lt;&gt;"",COUNTIF(DS_CT,$E6)=0)</formula>
    </cfRule>
  </conditionalFormatting>
  <conditionalFormatting sqref="J6:J305">
    <cfRule type="expression" dxfId="57" priority="3">
      <formula>$K6="Trễ ảnh"</formula>
    </cfRule>
    <cfRule type="expression" dxfId="56" priority="7">
      <formula>AND(J6&lt;&gt;"",AX6&lt;&gt;"",J6=AX6)</formula>
    </cfRule>
  </conditionalFormatting>
  <conditionalFormatting sqref="K6:K305">
    <cfRule type="expression" dxfId="55" priority="1">
      <formula>K6="Trễ ảnh"</formula>
    </cfRule>
    <cfRule type="expression" dxfId="54" priority="2">
      <formula>K6="Đã nghiệm thu"</formula>
    </cfRule>
  </conditionalFormatting>
  <conditionalFormatting sqref="L6:L305">
    <cfRule type="expression" dxfId="53" priority="8">
      <formula>AND(L6&lt;&gt;"",AZ6&lt;&gt;"",L6=AZ6)</formula>
    </cfRule>
  </conditionalFormatting>
  <conditionalFormatting sqref="Q7:Q21">
    <cfRule type="expression" dxfId="52" priority="5">
      <formula>AND(ISNUMBER(Q7),Q7&gt;0)</formula>
    </cfRule>
  </conditionalFormatting>
  <printOptions horizontalCentered="1"/>
  <pageMargins left="0.4" right="0.4" top="0.5" bottom="0.6" header="0.5" footer="0.5"/>
  <pageSetup paperSize="9" fitToHeight="0" orientation="landscape"/>
  <headerFooter>
    <oddHeader>&amp;L&amp;9 &amp;K808080&amp;A</oddHeader>
    <oddFooter>&amp;C&amp;8 &amp;K808080Mẫu của A.M Agency – amagency.vn</oddFooter>
  </headerFooter>
  <extLst>
    <ext xmlns:x14="http://schemas.microsoft.com/office/spreadsheetml/2009/9/main" uri="{CCE6A557-97BC-4b89-ADB6-D9C93CAAB3DF}">
      <x14:dataValidations xmlns:xm="http://schemas.microsoft.com/office/excel/2006/main" count="3">
        <x14:dataValidation type="list" allowBlank="1" showInputMessage="1" showErrorMessage="1" errorTitle="Giá trị không có trong danh sách" error="Chọn một giá trị trong danh sách." promptTitle="Kênh" prompt="Bấm mũi tên để chọn." xr:uid="{00000000-0002-0000-0400-000000000000}">
          <x14:formula1>
            <xm:f>'Danh mục'!$A$5:$A$6</xm:f>
          </x14:formula1>
          <xm:sqref>C6:C305</xm:sqref>
        </x14:dataValidation>
        <x14:dataValidation type="list" allowBlank="1" showInputMessage="1" showErrorMessage="1" errorTitle="Giá trị không có trong danh sách" error="Chọn chương trình đã có ở sheet 2. Lịch 12 tháng." promptTitle="Chương trình" prompt="Bấm mũi tên để chọn." xr:uid="{00000000-0002-0000-0400-000001000000}">
          <x14:formula1>
            <xm:f>'2. Lịch 12 tháng'!$A$6:$A$20</xm:f>
          </x14:formula1>
          <xm:sqref>E6:E305</xm:sqref>
        </x14:dataValidation>
        <x14:dataValidation type="list" allowBlank="1" showInputMessage="1" showErrorMessage="1" errorTitle="Giá trị không có trong danh sách" error="Chọn một giá trị trong danh sách." promptTitle="Ảnh nghiệm thu" prompt="Bấm mũi tên để chọn." xr:uid="{00000000-0002-0000-0400-000002000000}">
          <x14:formula1>
            <xm:f>'Danh mục'!$F$5:$F$6</xm:f>
          </x14:formula1>
          <xm:sqref>J6:J305</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006100"/>
    <pageSetUpPr fitToPage="1"/>
  </sheetPr>
  <dimension ref="A1:BE49"/>
  <sheetViews>
    <sheetView zoomScaleNormal="100" workbookViewId="0">
      <pane xSplit="5" ySplit="5" topLeftCell="F6" activePane="bottomRight" state="frozen"/>
      <selection pane="topRight"/>
      <selection pane="bottomLeft"/>
      <selection pane="bottomRight"/>
    </sheetView>
  </sheetViews>
  <sheetFormatPr defaultRowHeight="14.5" x14ac:dyDescent="0.35"/>
  <cols>
    <col min="1" max="1" width="30" customWidth="1"/>
    <col min="2" max="2" width="11" customWidth="1"/>
    <col min="3" max="3" width="10" customWidth="1"/>
    <col min="4" max="4" width="12" customWidth="1"/>
    <col min="5" max="5" width="10" customWidth="1"/>
    <col min="6" max="17" width="8.453125" customWidth="1"/>
    <col min="18" max="19" width="11" customWidth="1"/>
    <col min="41" max="57" width="13" hidden="1" customWidth="1"/>
  </cols>
  <sheetData>
    <row r="1" spans="1:41" ht="28" customHeight="1" x14ac:dyDescent="0.35">
      <c r="A1" s="22" t="s">
        <v>146</v>
      </c>
      <c r="AO1">
        <f>SUMPRODUCT((D6:Q6&lt;&gt;"")*(AR6:BE6&lt;&gt;"")*(D6:Q6=AR6:BE6))+SUMPRODUCT((D9:Q9&lt;&gt;"")*(AR9:BE9&lt;&gt;"")*(D9:Q9=AR9:BE9))+SUMPRODUCT((D12:Q12&lt;&gt;"")*(AR12:BE12&lt;&gt;"")*(D12:Q12=AR12:BE12))+SUMPRODUCT((D15:Q15&lt;&gt;"")*(AR15:BE15&lt;&gt;"")*(D15:Q15=AR15:BE15))+SUMPRODUCT((D18:Q18&lt;&gt;"")*(AR18:BE18&lt;&gt;"")*(D18:Q18=AR18:BE18))+SUMPRODUCT((D21:Q21&lt;&gt;"")*(AR21:BE21&lt;&gt;"")*(D21:Q21=AR21:BE21))+SUMPRODUCT((D24:Q24&lt;&gt;"")*(AR24:BE24&lt;&gt;"")*(D24:Q24=AR24:BE24))+SUMPRODUCT((F7:Q7&lt;&gt;"")*(AT7:BE7&lt;&gt;"")*(F7:Q7=AT7:BE7))+SUMPRODUCT((F10:Q10&lt;&gt;"")*(AT10:BE10&lt;&gt;"")*(F10:Q10=AT10:BE10))+SUMPRODUCT((F13:Q13&lt;&gt;"")*(AT13:BE13&lt;&gt;"")*(F13:Q13=AT13:BE13))+SUMPRODUCT((F16:Q16&lt;&gt;"")*(AT16:BE16&lt;&gt;"")*(F16:Q16=AT16:BE16))+SUMPRODUCT((F19:Q19&lt;&gt;"")*(AT19:BE19&lt;&gt;"")*(F19:Q19=AT19:BE19))+SUMPRODUCT((F22:Q22&lt;&gt;"")*(AT22:BE22&lt;&gt;"")*(F22:Q22=AT22:BE22))</f>
        <v>0</v>
      </c>
    </row>
    <row r="2" spans="1:41" x14ac:dyDescent="0.35">
      <c r="A2" s="23" t="s">
        <v>147</v>
      </c>
    </row>
    <row r="5" spans="1:41" ht="36" customHeight="1" x14ac:dyDescent="0.35">
      <c r="A5" s="24" t="s">
        <v>148</v>
      </c>
      <c r="B5" s="24" t="s">
        <v>64</v>
      </c>
      <c r="C5" s="24" t="s">
        <v>114</v>
      </c>
      <c r="D5" s="24" t="s">
        <v>149</v>
      </c>
      <c r="E5" s="24" t="s">
        <v>150</v>
      </c>
      <c r="F5" s="24" t="s">
        <v>89</v>
      </c>
      <c r="G5" s="24" t="s">
        <v>90</v>
      </c>
      <c r="H5" s="24" t="s">
        <v>91</v>
      </c>
      <c r="I5" s="24" t="s">
        <v>92</v>
      </c>
      <c r="J5" s="24" t="s">
        <v>93</v>
      </c>
      <c r="K5" s="24" t="s">
        <v>94</v>
      </c>
      <c r="L5" s="24" t="s">
        <v>95</v>
      </c>
      <c r="M5" s="24" t="s">
        <v>96</v>
      </c>
      <c r="N5" s="24" t="s">
        <v>97</v>
      </c>
      <c r="O5" s="24" t="s">
        <v>98</v>
      </c>
      <c r="P5" s="24" t="s">
        <v>99</v>
      </c>
      <c r="Q5" s="24" t="s">
        <v>100</v>
      </c>
      <c r="R5" s="24" t="s">
        <v>151</v>
      </c>
      <c r="S5" s="24" t="s">
        <v>104</v>
      </c>
    </row>
    <row r="6" spans="1:41" x14ac:dyDescent="0.35">
      <c r="A6" s="75" t="s">
        <v>152</v>
      </c>
      <c r="B6" s="72" t="s">
        <v>76</v>
      </c>
      <c r="C6" s="72" t="s">
        <v>153</v>
      </c>
      <c r="D6" s="76" t="s">
        <v>154</v>
      </c>
      <c r="E6" s="45" t="s">
        <v>155</v>
      </c>
      <c r="F6" s="46"/>
      <c r="G6" s="46"/>
      <c r="H6" s="46"/>
      <c r="I6" s="46"/>
      <c r="J6" s="46"/>
      <c r="K6" s="46"/>
      <c r="L6" s="46"/>
      <c r="M6" s="46"/>
      <c r="N6" s="46"/>
      <c r="O6" s="46"/>
      <c r="P6" s="46"/>
      <c r="Q6" s="46"/>
      <c r="R6" s="47"/>
      <c r="S6" s="47"/>
    </row>
    <row r="7" spans="1:41" x14ac:dyDescent="0.35">
      <c r="A7" s="73"/>
      <c r="B7" s="73"/>
      <c r="C7" s="73"/>
      <c r="D7" s="77"/>
      <c r="E7" s="45" t="s">
        <v>156</v>
      </c>
      <c r="F7" s="46"/>
      <c r="G7" s="46"/>
      <c r="H7" s="46"/>
      <c r="I7" s="46"/>
      <c r="J7" s="46"/>
      <c r="K7" s="46"/>
      <c r="L7" s="46"/>
      <c r="M7" s="46"/>
      <c r="N7" s="46"/>
      <c r="O7" s="46"/>
      <c r="P7" s="46"/>
      <c r="Q7" s="46"/>
      <c r="R7" s="47"/>
      <c r="S7" s="47"/>
    </row>
    <row r="8" spans="1:41" x14ac:dyDescent="0.35">
      <c r="A8" s="74"/>
      <c r="B8" s="74"/>
      <c r="C8" s="74"/>
      <c r="D8" s="78"/>
      <c r="E8" s="48" t="s">
        <v>157</v>
      </c>
      <c r="F8" s="31" t="str">
        <f t="shared" ref="F8:Q8" si="0">IF(OR(F7="",F6="",F6=0),"",IF($D$6="Thấp hơn tốt",IF(F7=0,"",F6/F7),F7/F6))</f>
        <v/>
      </c>
      <c r="G8" s="31" t="str">
        <f t="shared" si="0"/>
        <v/>
      </c>
      <c r="H8" s="31" t="str">
        <f t="shared" si="0"/>
        <v/>
      </c>
      <c r="I8" s="31" t="str">
        <f t="shared" si="0"/>
        <v/>
      </c>
      <c r="J8" s="31" t="str">
        <f t="shared" si="0"/>
        <v/>
      </c>
      <c r="K8" s="31" t="str">
        <f t="shared" si="0"/>
        <v/>
      </c>
      <c r="L8" s="31" t="str">
        <f t="shared" si="0"/>
        <v/>
      </c>
      <c r="M8" s="31" t="str">
        <f t="shared" si="0"/>
        <v/>
      </c>
      <c r="N8" s="31" t="str">
        <f t="shared" si="0"/>
        <v/>
      </c>
      <c r="O8" s="31" t="str">
        <f t="shared" si="0"/>
        <v/>
      </c>
      <c r="P8" s="31" t="str">
        <f t="shared" si="0"/>
        <v/>
      </c>
      <c r="Q8" s="31" t="str">
        <f t="shared" si="0"/>
        <v/>
      </c>
      <c r="R8" s="49" t="str">
        <f>INDEX(F8:Q8,THANG_BC)</f>
        <v/>
      </c>
      <c r="S8" s="50" t="str">
        <f>IF(R8="","Chưa có số",IF(R8&gt;=1,"Đạt",IF(R8&gt;=0.8,"Gần đạt","Chưa đạt")))</f>
        <v>Chưa có số</v>
      </c>
    </row>
    <row r="9" spans="1:41" x14ac:dyDescent="0.35">
      <c r="A9" s="75" t="s">
        <v>158</v>
      </c>
      <c r="B9" s="72" t="s">
        <v>77</v>
      </c>
      <c r="C9" s="72" t="s">
        <v>153</v>
      </c>
      <c r="D9" s="76" t="s">
        <v>154</v>
      </c>
      <c r="E9" s="45" t="s">
        <v>155</v>
      </c>
      <c r="F9" s="46"/>
      <c r="G9" s="46"/>
      <c r="H9" s="46"/>
      <c r="I9" s="46"/>
      <c r="J9" s="46"/>
      <c r="K9" s="46"/>
      <c r="L9" s="46"/>
      <c r="M9" s="46"/>
      <c r="N9" s="46"/>
      <c r="O9" s="46"/>
      <c r="P9" s="46"/>
      <c r="Q9" s="46"/>
      <c r="R9" s="47"/>
      <c r="S9" s="47"/>
    </row>
    <row r="10" spans="1:41" x14ac:dyDescent="0.35">
      <c r="A10" s="73"/>
      <c r="B10" s="73"/>
      <c r="C10" s="73"/>
      <c r="D10" s="77"/>
      <c r="E10" s="45" t="s">
        <v>156</v>
      </c>
      <c r="F10" s="46"/>
      <c r="G10" s="46"/>
      <c r="H10" s="46"/>
      <c r="I10" s="46"/>
      <c r="J10" s="46"/>
      <c r="K10" s="46"/>
      <c r="L10" s="46"/>
      <c r="M10" s="46"/>
      <c r="N10" s="46"/>
      <c r="O10" s="46"/>
      <c r="P10" s="46"/>
      <c r="Q10" s="46"/>
      <c r="R10" s="47"/>
      <c r="S10" s="47"/>
    </row>
    <row r="11" spans="1:41" x14ac:dyDescent="0.35">
      <c r="A11" s="74"/>
      <c r="B11" s="74"/>
      <c r="C11" s="74"/>
      <c r="D11" s="78"/>
      <c r="E11" s="48" t="s">
        <v>157</v>
      </c>
      <c r="F11" s="31" t="str">
        <f t="shared" ref="F11:Q11" si="1">IF(OR(F10="",F9="",F9=0),"",IF($D$9="Thấp hơn tốt",IF(F10=0,"",F9/F10),F10/F9))</f>
        <v/>
      </c>
      <c r="G11" s="31" t="str">
        <f t="shared" si="1"/>
        <v/>
      </c>
      <c r="H11" s="31" t="str">
        <f t="shared" si="1"/>
        <v/>
      </c>
      <c r="I11" s="31" t="str">
        <f t="shared" si="1"/>
        <v/>
      </c>
      <c r="J11" s="31" t="str">
        <f t="shared" si="1"/>
        <v/>
      </c>
      <c r="K11" s="31" t="str">
        <f t="shared" si="1"/>
        <v/>
      </c>
      <c r="L11" s="31" t="str">
        <f t="shared" si="1"/>
        <v/>
      </c>
      <c r="M11" s="31" t="str">
        <f t="shared" si="1"/>
        <v/>
      </c>
      <c r="N11" s="31" t="str">
        <f t="shared" si="1"/>
        <v/>
      </c>
      <c r="O11" s="31" t="str">
        <f t="shared" si="1"/>
        <v/>
      </c>
      <c r="P11" s="31" t="str">
        <f t="shared" si="1"/>
        <v/>
      </c>
      <c r="Q11" s="31" t="str">
        <f t="shared" si="1"/>
        <v/>
      </c>
      <c r="R11" s="49" t="str">
        <f>INDEX(F11:Q11,THANG_BC)</f>
        <v/>
      </c>
      <c r="S11" s="50" t="str">
        <f>IF(R11="","Chưa có số",IF(R11&gt;=1,"Đạt",IF(R11&gt;=0.8,"Gần đạt","Chưa đạt")))</f>
        <v>Chưa có số</v>
      </c>
    </row>
    <row r="12" spans="1:41" x14ac:dyDescent="0.35">
      <c r="A12" s="75" t="s">
        <v>159</v>
      </c>
      <c r="B12" s="72" t="s">
        <v>160</v>
      </c>
      <c r="C12" s="72" t="s">
        <v>153</v>
      </c>
      <c r="D12" s="76" t="s">
        <v>154</v>
      </c>
      <c r="E12" s="45" t="s">
        <v>155</v>
      </c>
      <c r="F12" s="46"/>
      <c r="G12" s="46"/>
      <c r="H12" s="46"/>
      <c r="I12" s="46"/>
      <c r="J12" s="46"/>
      <c r="K12" s="46"/>
      <c r="L12" s="46"/>
      <c r="M12" s="46"/>
      <c r="N12" s="46"/>
      <c r="O12" s="46"/>
      <c r="P12" s="46"/>
      <c r="Q12" s="46"/>
      <c r="R12" s="47"/>
      <c r="S12" s="47"/>
    </row>
    <row r="13" spans="1:41" x14ac:dyDescent="0.35">
      <c r="A13" s="73"/>
      <c r="B13" s="73"/>
      <c r="C13" s="73"/>
      <c r="D13" s="77"/>
      <c r="E13" s="45" t="s">
        <v>156</v>
      </c>
      <c r="F13" s="46"/>
      <c r="G13" s="46"/>
      <c r="H13" s="46"/>
      <c r="I13" s="46"/>
      <c r="J13" s="46"/>
      <c r="K13" s="46"/>
      <c r="L13" s="46"/>
      <c r="M13" s="46"/>
      <c r="N13" s="46"/>
      <c r="O13" s="46"/>
      <c r="P13" s="46"/>
      <c r="Q13" s="46"/>
      <c r="R13" s="47"/>
      <c r="S13" s="47"/>
    </row>
    <row r="14" spans="1:41" x14ac:dyDescent="0.35">
      <c r="A14" s="74"/>
      <c r="B14" s="74"/>
      <c r="C14" s="74"/>
      <c r="D14" s="78"/>
      <c r="E14" s="48" t="s">
        <v>157</v>
      </c>
      <c r="F14" s="31" t="str">
        <f t="shared" ref="F14:Q14" si="2">IF(OR(F13="",F12="",F12=0),"",IF($D$12="Thấp hơn tốt",IF(F13=0,"",F12/F13),F13/F12))</f>
        <v/>
      </c>
      <c r="G14" s="31" t="str">
        <f t="shared" si="2"/>
        <v/>
      </c>
      <c r="H14" s="31" t="str">
        <f t="shared" si="2"/>
        <v/>
      </c>
      <c r="I14" s="31" t="str">
        <f t="shared" si="2"/>
        <v/>
      </c>
      <c r="J14" s="31" t="str">
        <f t="shared" si="2"/>
        <v/>
      </c>
      <c r="K14" s="31" t="str">
        <f t="shared" si="2"/>
        <v/>
      </c>
      <c r="L14" s="31" t="str">
        <f t="shared" si="2"/>
        <v/>
      </c>
      <c r="M14" s="31" t="str">
        <f t="shared" si="2"/>
        <v/>
      </c>
      <c r="N14" s="31" t="str">
        <f t="shared" si="2"/>
        <v/>
      </c>
      <c r="O14" s="31" t="str">
        <f t="shared" si="2"/>
        <v/>
      </c>
      <c r="P14" s="31" t="str">
        <f t="shared" si="2"/>
        <v/>
      </c>
      <c r="Q14" s="31" t="str">
        <f t="shared" si="2"/>
        <v/>
      </c>
      <c r="R14" s="49" t="str">
        <f>INDEX(F14:Q14,THANG_BC)</f>
        <v/>
      </c>
      <c r="S14" s="50" t="str">
        <f>IF(R14="","Chưa có số",IF(R14&gt;=1,"Đạt",IF(R14&gt;=0.8,"Gần đạt","Chưa đạt")))</f>
        <v>Chưa có số</v>
      </c>
    </row>
    <row r="15" spans="1:41" x14ac:dyDescent="0.35">
      <c r="A15" s="75" t="s">
        <v>161</v>
      </c>
      <c r="B15" s="72" t="s">
        <v>160</v>
      </c>
      <c r="C15" s="72" t="s">
        <v>153</v>
      </c>
      <c r="D15" s="76" t="s">
        <v>154</v>
      </c>
      <c r="E15" s="45" t="s">
        <v>155</v>
      </c>
      <c r="F15" s="46"/>
      <c r="G15" s="46"/>
      <c r="H15" s="46"/>
      <c r="I15" s="46"/>
      <c r="J15" s="46"/>
      <c r="K15" s="46"/>
      <c r="L15" s="46"/>
      <c r="M15" s="46"/>
      <c r="N15" s="46"/>
      <c r="O15" s="46"/>
      <c r="P15" s="46"/>
      <c r="Q15" s="46"/>
      <c r="R15" s="47"/>
      <c r="S15" s="47"/>
    </row>
    <row r="16" spans="1:41" x14ac:dyDescent="0.35">
      <c r="A16" s="73"/>
      <c r="B16" s="73"/>
      <c r="C16" s="73"/>
      <c r="D16" s="77"/>
      <c r="E16" s="45" t="s">
        <v>156</v>
      </c>
      <c r="F16" s="46"/>
      <c r="G16" s="46"/>
      <c r="H16" s="46"/>
      <c r="I16" s="46"/>
      <c r="J16" s="46"/>
      <c r="K16" s="46"/>
      <c r="L16" s="46"/>
      <c r="M16" s="46"/>
      <c r="N16" s="46"/>
      <c r="O16" s="46"/>
      <c r="P16" s="46"/>
      <c r="Q16" s="46"/>
      <c r="R16" s="47"/>
      <c r="S16" s="47"/>
    </row>
    <row r="17" spans="1:19" x14ac:dyDescent="0.35">
      <c r="A17" s="74"/>
      <c r="B17" s="74"/>
      <c r="C17" s="74"/>
      <c r="D17" s="78"/>
      <c r="E17" s="48" t="s">
        <v>157</v>
      </c>
      <c r="F17" s="31" t="str">
        <f t="shared" ref="F17:Q17" si="3">IF(OR(F16="",F15="",F15=0),"",IF($D$15="Thấp hơn tốt",IF(F16=0,"",F15/F16),F16/F15))</f>
        <v/>
      </c>
      <c r="G17" s="31" t="str">
        <f t="shared" si="3"/>
        <v/>
      </c>
      <c r="H17" s="31" t="str">
        <f t="shared" si="3"/>
        <v/>
      </c>
      <c r="I17" s="31" t="str">
        <f t="shared" si="3"/>
        <v/>
      </c>
      <c r="J17" s="31" t="str">
        <f t="shared" si="3"/>
        <v/>
      </c>
      <c r="K17" s="31" t="str">
        <f t="shared" si="3"/>
        <v/>
      </c>
      <c r="L17" s="31" t="str">
        <f t="shared" si="3"/>
        <v/>
      </c>
      <c r="M17" s="31" t="str">
        <f t="shared" si="3"/>
        <v/>
      </c>
      <c r="N17" s="31" t="str">
        <f t="shared" si="3"/>
        <v/>
      </c>
      <c r="O17" s="31" t="str">
        <f t="shared" si="3"/>
        <v/>
      </c>
      <c r="P17" s="31" t="str">
        <f t="shared" si="3"/>
        <v/>
      </c>
      <c r="Q17" s="31" t="str">
        <f t="shared" si="3"/>
        <v/>
      </c>
      <c r="R17" s="49" t="str">
        <f>INDEX(F17:Q17,THANG_BC)</f>
        <v/>
      </c>
      <c r="S17" s="50" t="str">
        <f>IF(R17="","Chưa có số",IF(R17&gt;=1,"Đạt",IF(R17&gt;=0.8,"Gần đạt","Chưa đạt")))</f>
        <v>Chưa có số</v>
      </c>
    </row>
    <row r="18" spans="1:19" x14ac:dyDescent="0.35">
      <c r="A18" s="75" t="s">
        <v>162</v>
      </c>
      <c r="B18" s="72" t="s">
        <v>76</v>
      </c>
      <c r="C18" s="72" t="s">
        <v>163</v>
      </c>
      <c r="D18" s="76" t="s">
        <v>154</v>
      </c>
      <c r="E18" s="45" t="s">
        <v>155</v>
      </c>
      <c r="F18" s="27"/>
      <c r="G18" s="27"/>
      <c r="H18" s="27"/>
      <c r="I18" s="27"/>
      <c r="J18" s="27"/>
      <c r="K18" s="27"/>
      <c r="L18" s="27"/>
      <c r="M18" s="27"/>
      <c r="N18" s="27"/>
      <c r="O18" s="27"/>
      <c r="P18" s="27"/>
      <c r="Q18" s="27"/>
      <c r="R18" s="47"/>
      <c r="S18" s="47"/>
    </row>
    <row r="19" spans="1:19" x14ac:dyDescent="0.35">
      <c r="A19" s="73"/>
      <c r="B19" s="73"/>
      <c r="C19" s="73"/>
      <c r="D19" s="77"/>
      <c r="E19" s="45" t="s">
        <v>156</v>
      </c>
      <c r="F19" s="27"/>
      <c r="G19" s="27"/>
      <c r="H19" s="27"/>
      <c r="I19" s="27"/>
      <c r="J19" s="27"/>
      <c r="K19" s="27"/>
      <c r="L19" s="27"/>
      <c r="M19" s="27"/>
      <c r="N19" s="27"/>
      <c r="O19" s="27"/>
      <c r="P19" s="27"/>
      <c r="Q19" s="27"/>
      <c r="R19" s="47"/>
      <c r="S19" s="47"/>
    </row>
    <row r="20" spans="1:19" x14ac:dyDescent="0.35">
      <c r="A20" s="74"/>
      <c r="B20" s="74"/>
      <c r="C20" s="74"/>
      <c r="D20" s="78"/>
      <c r="E20" s="48" t="s">
        <v>157</v>
      </c>
      <c r="F20" s="31" t="str">
        <f t="shared" ref="F20:Q20" si="4">IF(OR(F19="",F18="",F18=0),"",IF($D$18="Thấp hơn tốt",IF(F19=0,"",F18/F19),F19/F18))</f>
        <v/>
      </c>
      <c r="G20" s="31" t="str">
        <f t="shared" si="4"/>
        <v/>
      </c>
      <c r="H20" s="31" t="str">
        <f t="shared" si="4"/>
        <v/>
      </c>
      <c r="I20" s="31" t="str">
        <f t="shared" si="4"/>
        <v/>
      </c>
      <c r="J20" s="31" t="str">
        <f t="shared" si="4"/>
        <v/>
      </c>
      <c r="K20" s="31" t="str">
        <f t="shared" si="4"/>
        <v/>
      </c>
      <c r="L20" s="31" t="str">
        <f t="shared" si="4"/>
        <v/>
      </c>
      <c r="M20" s="31" t="str">
        <f t="shared" si="4"/>
        <v/>
      </c>
      <c r="N20" s="31" t="str">
        <f t="shared" si="4"/>
        <v/>
      </c>
      <c r="O20" s="31" t="str">
        <f t="shared" si="4"/>
        <v/>
      </c>
      <c r="P20" s="31" t="str">
        <f t="shared" si="4"/>
        <v/>
      </c>
      <c r="Q20" s="31" t="str">
        <f t="shared" si="4"/>
        <v/>
      </c>
      <c r="R20" s="49" t="str">
        <f>INDEX(F20:Q20,THANG_BC)</f>
        <v/>
      </c>
      <c r="S20" s="50" t="str">
        <f>IF(R20="","Chưa có số",IF(R20&gt;=1,"Đạt",IF(R20&gt;=0.8,"Gần đạt","Chưa đạt")))</f>
        <v>Chưa có số</v>
      </c>
    </row>
    <row r="21" spans="1:19" x14ac:dyDescent="0.35">
      <c r="A21" s="75" t="s">
        <v>164</v>
      </c>
      <c r="B21" s="72" t="s">
        <v>160</v>
      </c>
      <c r="C21" s="72" t="s">
        <v>165</v>
      </c>
      <c r="D21" s="76" t="s">
        <v>154</v>
      </c>
      <c r="E21" s="45" t="s">
        <v>155</v>
      </c>
      <c r="F21" s="27"/>
      <c r="G21" s="27"/>
      <c r="H21" s="27"/>
      <c r="I21" s="27"/>
      <c r="J21" s="27"/>
      <c r="K21" s="27"/>
      <c r="L21" s="27"/>
      <c r="M21" s="27"/>
      <c r="N21" s="27"/>
      <c r="O21" s="27"/>
      <c r="P21" s="27"/>
      <c r="Q21" s="27"/>
      <c r="R21" s="47"/>
      <c r="S21" s="47"/>
    </row>
    <row r="22" spans="1:19" x14ac:dyDescent="0.35">
      <c r="A22" s="73"/>
      <c r="B22" s="73"/>
      <c r="C22" s="73"/>
      <c r="D22" s="77"/>
      <c r="E22" s="45" t="s">
        <v>156</v>
      </c>
      <c r="F22" s="27"/>
      <c r="G22" s="27"/>
      <c r="H22" s="27"/>
      <c r="I22" s="27"/>
      <c r="J22" s="27"/>
      <c r="K22" s="27"/>
      <c r="L22" s="27"/>
      <c r="M22" s="27"/>
      <c r="N22" s="27"/>
      <c r="O22" s="27"/>
      <c r="P22" s="27"/>
      <c r="Q22" s="27"/>
      <c r="R22" s="47"/>
      <c r="S22" s="47"/>
    </row>
    <row r="23" spans="1:19" x14ac:dyDescent="0.35">
      <c r="A23" s="74"/>
      <c r="B23" s="74"/>
      <c r="C23" s="74"/>
      <c r="D23" s="78"/>
      <c r="E23" s="48" t="s">
        <v>157</v>
      </c>
      <c r="F23" s="31" t="str">
        <f t="shared" ref="F23:Q23" si="5">IF(OR(F22="",F21="",F21=0),"",IF($D$21="Thấp hơn tốt",IF(F22=0,"",F21/F22),F22/F21))</f>
        <v/>
      </c>
      <c r="G23" s="31" t="str">
        <f t="shared" si="5"/>
        <v/>
      </c>
      <c r="H23" s="31" t="str">
        <f t="shared" si="5"/>
        <v/>
      </c>
      <c r="I23" s="31" t="str">
        <f t="shared" si="5"/>
        <v/>
      </c>
      <c r="J23" s="31" t="str">
        <f t="shared" si="5"/>
        <v/>
      </c>
      <c r="K23" s="31" t="str">
        <f t="shared" si="5"/>
        <v/>
      </c>
      <c r="L23" s="31" t="str">
        <f t="shared" si="5"/>
        <v/>
      </c>
      <c r="M23" s="31" t="str">
        <f t="shared" si="5"/>
        <v/>
      </c>
      <c r="N23" s="31" t="str">
        <f t="shared" si="5"/>
        <v/>
      </c>
      <c r="O23" s="31" t="str">
        <f t="shared" si="5"/>
        <v/>
      </c>
      <c r="P23" s="31" t="str">
        <f t="shared" si="5"/>
        <v/>
      </c>
      <c r="Q23" s="31" t="str">
        <f t="shared" si="5"/>
        <v/>
      </c>
      <c r="R23" s="49" t="str">
        <f>INDEX(F23:Q23,THANG_BC)</f>
        <v/>
      </c>
      <c r="S23" s="50" t="str">
        <f>IF(R23="","Chưa có số",IF(R23&gt;=1,"Đạt",IF(R23&gt;=0.8,"Gần đạt","Chưa đạt")))</f>
        <v>Chưa có số</v>
      </c>
    </row>
    <row r="24" spans="1:19" x14ac:dyDescent="0.35">
      <c r="A24" s="75" t="s">
        <v>166</v>
      </c>
      <c r="B24" s="72" t="s">
        <v>160</v>
      </c>
      <c r="C24" s="72" t="s">
        <v>167</v>
      </c>
      <c r="D24" s="76" t="s">
        <v>168</v>
      </c>
      <c r="E24" s="45" t="s">
        <v>155</v>
      </c>
      <c r="F24" s="27"/>
      <c r="G24" s="27"/>
      <c r="H24" s="27"/>
      <c r="I24" s="27"/>
      <c r="J24" s="27"/>
      <c r="K24" s="27"/>
      <c r="L24" s="27"/>
      <c r="M24" s="27"/>
      <c r="N24" s="27"/>
      <c r="O24" s="27"/>
      <c r="P24" s="27"/>
      <c r="Q24" s="27"/>
      <c r="R24" s="47"/>
      <c r="S24" s="47"/>
    </row>
    <row r="25" spans="1:19" x14ac:dyDescent="0.35">
      <c r="A25" s="73"/>
      <c r="B25" s="73"/>
      <c r="C25" s="73"/>
      <c r="D25" s="77"/>
      <c r="E25" s="45" t="s">
        <v>156</v>
      </c>
      <c r="F25" s="18" t="str">
        <f>IF(1&gt;THANG_BC,"",IFERROR(SUMIFS('3. Ngân sách'!$K$6:$K$105,'3. Ngân sách'!$J$6:$J$105,1)/(DIEM_MT+DIEM_GT)/1000,""))</f>
        <v/>
      </c>
      <c r="G25" s="18" t="str">
        <f>IF(2&gt;THANG_BC,"",IFERROR(SUMIFS('3. Ngân sách'!$K$6:$K$105,'3. Ngân sách'!$J$6:$J$105,2)/(DIEM_MT+DIEM_GT)/1000,""))</f>
        <v/>
      </c>
      <c r="H25" s="18" t="str">
        <f>IF(3&gt;THANG_BC,"",IFERROR(SUMIFS('3. Ngân sách'!$K$6:$K$105,'3. Ngân sách'!$J$6:$J$105,3)/(DIEM_MT+DIEM_GT)/1000,""))</f>
        <v/>
      </c>
      <c r="I25" s="18" t="str">
        <f>IF(4&gt;THANG_BC,"",IFERROR(SUMIFS('3. Ngân sách'!$K$6:$K$105,'3. Ngân sách'!$J$6:$J$105,4)/(DIEM_MT+DIEM_GT)/1000,""))</f>
        <v/>
      </c>
      <c r="J25" s="18" t="str">
        <f>IF(5&gt;THANG_BC,"",IFERROR(SUMIFS('3. Ngân sách'!$K$6:$K$105,'3. Ngân sách'!$J$6:$J$105,5)/(DIEM_MT+DIEM_GT)/1000,""))</f>
        <v/>
      </c>
      <c r="K25" s="18" t="str">
        <f>IF(6&gt;THANG_BC,"",IFERROR(SUMIFS('3. Ngân sách'!$K$6:$K$105,'3. Ngân sách'!$J$6:$J$105,6)/(DIEM_MT+DIEM_GT)/1000,""))</f>
        <v/>
      </c>
      <c r="L25" s="18" t="str">
        <f>IF(7&gt;THANG_BC,"",IFERROR(SUMIFS('3. Ngân sách'!$K$6:$K$105,'3. Ngân sách'!$J$6:$J$105,7)/(DIEM_MT+DIEM_GT)/1000,""))</f>
        <v/>
      </c>
      <c r="M25" s="18" t="str">
        <f>IF(8&gt;THANG_BC,"",IFERROR(SUMIFS('3. Ngân sách'!$K$6:$K$105,'3. Ngân sách'!$J$6:$J$105,8)/(DIEM_MT+DIEM_GT)/1000,""))</f>
        <v/>
      </c>
      <c r="N25" s="18" t="str">
        <f>IF(9&gt;THANG_BC,"",IFERROR(SUMIFS('3. Ngân sách'!$K$6:$K$105,'3. Ngân sách'!$J$6:$J$105,9)/(DIEM_MT+DIEM_GT)/1000,""))</f>
        <v/>
      </c>
      <c r="O25" s="18" t="str">
        <f>IF(10&gt;THANG_BC,"",IFERROR(SUMIFS('3. Ngân sách'!$K$6:$K$105,'3. Ngân sách'!$J$6:$J$105,10)/(DIEM_MT+DIEM_GT)/1000,""))</f>
        <v/>
      </c>
      <c r="P25" s="18" t="str">
        <f>IF(11&gt;THANG_BC,"",IFERROR(SUMIFS('3. Ngân sách'!$K$6:$K$105,'3. Ngân sách'!$J$6:$J$105,11)/(DIEM_MT+DIEM_GT)/1000,""))</f>
        <v/>
      </c>
      <c r="Q25" s="18" t="str">
        <f>IF(12&gt;THANG_BC,"",IFERROR(SUMIFS('3. Ngân sách'!$K$6:$K$105,'3. Ngân sách'!$J$6:$J$105,12)/(DIEM_MT+DIEM_GT)/1000,""))</f>
        <v/>
      </c>
      <c r="R25" s="47"/>
      <c r="S25" s="47"/>
    </row>
    <row r="26" spans="1:19" x14ac:dyDescent="0.35">
      <c r="A26" s="74"/>
      <c r="B26" s="74"/>
      <c r="C26" s="74"/>
      <c r="D26" s="78"/>
      <c r="E26" s="48" t="s">
        <v>157</v>
      </c>
      <c r="F26" s="31" t="str">
        <f t="shared" ref="F26:Q26" si="6">IF(OR(F25="",F24="",F24=0),"",IF($D$24="Thấp hơn tốt",IF(F25=0,"",F24/F25),F25/F24))</f>
        <v/>
      </c>
      <c r="G26" s="31" t="str">
        <f t="shared" si="6"/>
        <v/>
      </c>
      <c r="H26" s="31" t="str">
        <f t="shared" si="6"/>
        <v/>
      </c>
      <c r="I26" s="31" t="str">
        <f t="shared" si="6"/>
        <v/>
      </c>
      <c r="J26" s="31" t="str">
        <f t="shared" si="6"/>
        <v/>
      </c>
      <c r="K26" s="31" t="str">
        <f t="shared" si="6"/>
        <v/>
      </c>
      <c r="L26" s="31" t="str">
        <f t="shared" si="6"/>
        <v/>
      </c>
      <c r="M26" s="31" t="str">
        <f t="shared" si="6"/>
        <v/>
      </c>
      <c r="N26" s="31" t="str">
        <f t="shared" si="6"/>
        <v/>
      </c>
      <c r="O26" s="31" t="str">
        <f t="shared" si="6"/>
        <v/>
      </c>
      <c r="P26" s="31" t="str">
        <f t="shared" si="6"/>
        <v/>
      </c>
      <c r="Q26" s="31" t="str">
        <f t="shared" si="6"/>
        <v/>
      </c>
      <c r="R26" s="49" t="str">
        <f>INDEX(F26:Q26,THANG_BC)</f>
        <v/>
      </c>
      <c r="S26" s="50" t="str">
        <f>IF(R26="","Chưa có số",IF(R26&gt;=1,"Đạt",IF(R26&gt;=0.8,"Gần đạt","Chưa đạt")))</f>
        <v>Chưa có số</v>
      </c>
    </row>
    <row r="29" spans="1:19" x14ac:dyDescent="0.35">
      <c r="A29" s="67" t="s">
        <v>169</v>
      </c>
      <c r="B29" s="65"/>
      <c r="C29" s="65"/>
      <c r="D29" s="65"/>
      <c r="E29" s="65"/>
    </row>
    <row r="30" spans="1:19" ht="32" customHeight="1" x14ac:dyDescent="0.35">
      <c r="A30" s="24" t="s">
        <v>148</v>
      </c>
      <c r="B30" s="24" t="s">
        <v>155</v>
      </c>
      <c r="C30" s="24" t="s">
        <v>156</v>
      </c>
      <c r="D30" s="24" t="s">
        <v>157</v>
      </c>
      <c r="E30" s="24" t="s">
        <v>104</v>
      </c>
    </row>
    <row r="31" spans="1:19" x14ac:dyDescent="0.35">
      <c r="A31" s="7" t="str">
        <f>A6</f>
        <v>Độ phủ kênh MT</v>
      </c>
      <c r="B31" s="28">
        <f>INDEX(F6:Q6,THANG_BC)</f>
        <v>0</v>
      </c>
      <c r="C31" s="28">
        <f>INDEX(F7:Q7,THANG_BC)</f>
        <v>0</v>
      </c>
      <c r="D31" s="31" t="str">
        <f>R8</f>
        <v/>
      </c>
      <c r="E31" s="50" t="str">
        <f>S8</f>
        <v>Chưa có số</v>
      </c>
    </row>
    <row r="32" spans="1:19" x14ac:dyDescent="0.35">
      <c r="A32" s="7" t="str">
        <f>A9</f>
        <v>Độ phủ kênh GT</v>
      </c>
      <c r="B32" s="28">
        <f>INDEX(F9:Q9,THANG_BC)</f>
        <v>0</v>
      </c>
      <c r="C32" s="28">
        <f>INDEX(F10:Q10,THANG_BC)</f>
        <v>0</v>
      </c>
      <c r="D32" s="31" t="str">
        <f>R11</f>
        <v/>
      </c>
      <c r="E32" s="50" t="str">
        <f>S11</f>
        <v>Chưa có số</v>
      </c>
    </row>
    <row r="33" spans="1:5" x14ac:dyDescent="0.35">
      <c r="A33" s="7" t="str">
        <f>A12</f>
        <v>Điểm đạt chuẩn trưng bày</v>
      </c>
      <c r="B33" s="28">
        <f>INDEX(F12:Q12,THANG_BC)</f>
        <v>0</v>
      </c>
      <c r="C33" s="28">
        <f>INDEX(F13:Q13,THANG_BC)</f>
        <v>0</v>
      </c>
      <c r="D33" s="31" t="str">
        <f>R14</f>
        <v/>
      </c>
      <c r="E33" s="50" t="str">
        <f>S14</f>
        <v>Chưa có số</v>
      </c>
    </row>
    <row r="34" spans="1:5" x14ac:dyDescent="0.35">
      <c r="A34" s="7" t="str">
        <f>A15</f>
        <v>POSM lắp đúng hạn, có ảnh</v>
      </c>
      <c r="B34" s="28">
        <f>INDEX(F15:Q15,THANG_BC)</f>
        <v>0</v>
      </c>
      <c r="C34" s="28">
        <f>INDEX(F16:Q16,THANG_BC)</f>
        <v>0</v>
      </c>
      <c r="D34" s="31" t="str">
        <f>R17</f>
        <v/>
      </c>
      <c r="E34" s="50" t="str">
        <f>S17</f>
        <v>Chưa có số</v>
      </c>
    </row>
    <row r="35" spans="1:5" x14ac:dyDescent="0.35">
      <c r="A35" s="7" t="str">
        <f>A18</f>
        <v>Số buổi sampling</v>
      </c>
      <c r="B35" s="18">
        <f>INDEX(F18:Q18,THANG_BC)</f>
        <v>0</v>
      </c>
      <c r="C35" s="18">
        <f>INDEX(F19:Q19,THANG_BC)</f>
        <v>0</v>
      </c>
      <c r="D35" s="31" t="str">
        <f>R20</f>
        <v/>
      </c>
      <c r="E35" s="50" t="str">
        <f>S20</f>
        <v>Chưa có số</v>
      </c>
    </row>
    <row r="36" spans="1:5" x14ac:dyDescent="0.35">
      <c r="A36" s="7" t="str">
        <f>A21</f>
        <v>Sell-out</v>
      </c>
      <c r="B36" s="18">
        <f>INDEX(F21:Q21,THANG_BC)</f>
        <v>0</v>
      </c>
      <c r="C36" s="18">
        <f>INDEX(F22:Q22,THANG_BC)</f>
        <v>0</v>
      </c>
      <c r="D36" s="31" t="str">
        <f>R23</f>
        <v/>
      </c>
      <c r="E36" s="50" t="str">
        <f>S23</f>
        <v>Chưa có số</v>
      </c>
    </row>
    <row r="37" spans="1:5" x14ac:dyDescent="0.35">
      <c r="A37" s="7" t="str">
        <f>A24</f>
        <v>Chi phí trên mỗi điểm trong kế hoạch</v>
      </c>
      <c r="B37" s="18">
        <f>INDEX(F24:Q24,THANG_BC)</f>
        <v>0</v>
      </c>
      <c r="C37" s="18" t="str">
        <f>INDEX(F25:Q25,THANG_BC)</f>
        <v/>
      </c>
      <c r="D37" s="31" t="str">
        <f>R26</f>
        <v/>
      </c>
      <c r="E37" s="50" t="str">
        <f>S26</f>
        <v>Chưa có số</v>
      </c>
    </row>
    <row r="38" spans="1:5" x14ac:dyDescent="0.35">
      <c r="A38" s="51" t="s">
        <v>170</v>
      </c>
      <c r="D38" s="52" t="str">
        <f>COUNTIF(E31:E37,"Đạt")&amp;"/"&amp;COUNTIF(A31:A37,"?*")</f>
        <v>0/7</v>
      </c>
    </row>
    <row r="49" spans="1:1" x14ac:dyDescent="0.35">
      <c r="A49" s="21" t="s">
        <v>61</v>
      </c>
    </row>
  </sheetData>
  <sheetProtection sheet="1" formatCells="0" formatColumns="0" formatRows="0" insertRows="0" deleteRows="0"/>
  <mergeCells count="29">
    <mergeCell ref="B24:B26"/>
    <mergeCell ref="D24:D26"/>
    <mergeCell ref="D18:D20"/>
    <mergeCell ref="D9:D11"/>
    <mergeCell ref="A15:A17"/>
    <mergeCell ref="A24:A26"/>
    <mergeCell ref="A21:A23"/>
    <mergeCell ref="A12:A14"/>
    <mergeCell ref="D15:D17"/>
    <mergeCell ref="C21:C23"/>
    <mergeCell ref="C12:C14"/>
    <mergeCell ref="D12:D14"/>
    <mergeCell ref="B15:B17"/>
    <mergeCell ref="A29:E29"/>
    <mergeCell ref="B9:B11"/>
    <mergeCell ref="C9:C11"/>
    <mergeCell ref="A18:A20"/>
    <mergeCell ref="C6:C8"/>
    <mergeCell ref="C24:C26"/>
    <mergeCell ref="D6:D8"/>
    <mergeCell ref="A9:A11"/>
    <mergeCell ref="C18:C20"/>
    <mergeCell ref="C15:C17"/>
    <mergeCell ref="B12:B14"/>
    <mergeCell ref="B6:B8"/>
    <mergeCell ref="B21:B23"/>
    <mergeCell ref="D21:D23"/>
    <mergeCell ref="A6:A8"/>
    <mergeCell ref="B18:B20"/>
  </mergeCells>
  <conditionalFormatting sqref="D6:Q6">
    <cfRule type="expression" dxfId="51" priority="29">
      <formula>AND(D6&lt;&gt;"",AR6&lt;&gt;"",D6=AR6)</formula>
    </cfRule>
  </conditionalFormatting>
  <conditionalFormatting sqref="D9:Q9">
    <cfRule type="expression" dxfId="50" priority="30">
      <formula>AND(D9&lt;&gt;"",AR9&lt;&gt;"",D9=AR9)</formula>
    </cfRule>
  </conditionalFormatting>
  <conditionalFormatting sqref="D12:Q12">
    <cfRule type="expression" dxfId="49" priority="31">
      <formula>AND(D12&lt;&gt;"",AR12&lt;&gt;"",D12=AR12)</formula>
    </cfRule>
  </conditionalFormatting>
  <conditionalFormatting sqref="D15:Q15">
    <cfRule type="expression" dxfId="48" priority="32">
      <formula>AND(D15&lt;&gt;"",AR15&lt;&gt;"",D15=AR15)</formula>
    </cfRule>
  </conditionalFormatting>
  <conditionalFormatting sqref="D18:Q18">
    <cfRule type="expression" dxfId="47" priority="33">
      <formula>AND(D18&lt;&gt;"",AR18&lt;&gt;"",D18=AR18)</formula>
    </cfRule>
  </conditionalFormatting>
  <conditionalFormatting sqref="D21:Q21">
    <cfRule type="expression" dxfId="46" priority="34">
      <formula>AND(D21&lt;&gt;"",AR21&lt;&gt;"",D21=AR21)</formula>
    </cfRule>
  </conditionalFormatting>
  <conditionalFormatting sqref="D24:Q24">
    <cfRule type="expression" dxfId="45" priority="35">
      <formula>AND(D24&lt;&gt;"",AR24&lt;&gt;"",D24=AR24)</formula>
    </cfRule>
  </conditionalFormatting>
  <conditionalFormatting sqref="E31:E37">
    <cfRule type="expression" dxfId="44" priority="27">
      <formula>E31="Gần đạt"</formula>
    </cfRule>
    <cfRule type="expression" dxfId="43" priority="26">
      <formula>E31="Đạt"</formula>
    </cfRule>
    <cfRule type="expression" dxfId="42" priority="28">
      <formula>E31="Chưa đạt"</formula>
    </cfRule>
  </conditionalFormatting>
  <conditionalFormatting sqref="F5:Q5">
    <cfRule type="expression" dxfId="41" priority="25">
      <formula>COLUMN(F5)-5=THANG_BC</formula>
    </cfRule>
  </conditionalFormatting>
  <conditionalFormatting sqref="F7:Q7">
    <cfRule type="expression" dxfId="40" priority="36">
      <formula>AND(F7&lt;&gt;"",AT7&lt;&gt;"",F7=AT7)</formula>
    </cfRule>
  </conditionalFormatting>
  <conditionalFormatting sqref="F10:Q10">
    <cfRule type="expression" dxfId="39" priority="37">
      <formula>AND(F10&lt;&gt;"",AT10&lt;&gt;"",F10=AT10)</formula>
    </cfRule>
  </conditionalFormatting>
  <conditionalFormatting sqref="F13:Q13">
    <cfRule type="expression" dxfId="38" priority="38">
      <formula>AND(F13&lt;&gt;"",AT13&lt;&gt;"",F13=AT13)</formula>
    </cfRule>
  </conditionalFormatting>
  <conditionalFormatting sqref="F16:Q16">
    <cfRule type="expression" dxfId="37" priority="39">
      <formula>AND(F16&lt;&gt;"",AT16&lt;&gt;"",F16=AT16)</formula>
    </cfRule>
  </conditionalFormatting>
  <conditionalFormatting sqref="F19:Q19">
    <cfRule type="expression" dxfId="36" priority="40">
      <formula>AND(F19&lt;&gt;"",AT19&lt;&gt;"",F19=AT19)</formula>
    </cfRule>
  </conditionalFormatting>
  <conditionalFormatting sqref="F22:Q22">
    <cfRule type="expression" dxfId="35" priority="41">
      <formula>AND(F22&lt;&gt;"",AT22&lt;&gt;"",F22=AT22)</formula>
    </cfRule>
  </conditionalFormatting>
  <conditionalFormatting sqref="F8:R8">
    <cfRule type="expression" dxfId="34" priority="2">
      <formula>AND(ISNUMBER(F8),F8&gt;=0.8,F8&lt;1)</formula>
    </cfRule>
    <cfRule type="expression" dxfId="33" priority="3">
      <formula>AND(ISNUMBER(F8),F8&lt;0.8)</formula>
    </cfRule>
    <cfRule type="expression" dxfId="32" priority="1">
      <formula>AND(ISNUMBER(F8),F8&gt;=1)</formula>
    </cfRule>
  </conditionalFormatting>
  <conditionalFormatting sqref="F11:R11">
    <cfRule type="expression" dxfId="31" priority="4">
      <formula>AND(ISNUMBER(F11),F11&gt;=1)</formula>
    </cfRule>
    <cfRule type="expression" dxfId="30" priority="6">
      <formula>AND(ISNUMBER(F11),F11&lt;0.8)</formula>
    </cfRule>
    <cfRule type="expression" dxfId="29" priority="5">
      <formula>AND(ISNUMBER(F11),F11&gt;=0.8,F11&lt;1)</formula>
    </cfRule>
  </conditionalFormatting>
  <conditionalFormatting sqref="F14:R14">
    <cfRule type="expression" dxfId="28" priority="9">
      <formula>AND(ISNUMBER(F14),F14&lt;0.8)</formula>
    </cfRule>
    <cfRule type="expression" dxfId="27" priority="8">
      <formula>AND(ISNUMBER(F14),F14&gt;=0.8,F14&lt;1)</formula>
    </cfRule>
    <cfRule type="expression" dxfId="26" priority="7">
      <formula>AND(ISNUMBER(F14),F14&gt;=1)</formula>
    </cfRule>
  </conditionalFormatting>
  <conditionalFormatting sqref="F17:R17">
    <cfRule type="expression" dxfId="25" priority="12">
      <formula>AND(ISNUMBER(F17),F17&lt;0.8)</formula>
    </cfRule>
    <cfRule type="expression" dxfId="24" priority="11">
      <formula>AND(ISNUMBER(F17),F17&gt;=0.8,F17&lt;1)</formula>
    </cfRule>
    <cfRule type="expression" dxfId="23" priority="10">
      <formula>AND(ISNUMBER(F17),F17&gt;=1)</formula>
    </cfRule>
  </conditionalFormatting>
  <conditionalFormatting sqref="F20:R20">
    <cfRule type="expression" dxfId="22" priority="15">
      <formula>AND(ISNUMBER(F20),F20&lt;0.8)</formula>
    </cfRule>
    <cfRule type="expression" dxfId="21" priority="14">
      <formula>AND(ISNUMBER(F20),F20&gt;=0.8,F20&lt;1)</formula>
    </cfRule>
    <cfRule type="expression" dxfId="20" priority="13">
      <formula>AND(ISNUMBER(F20),F20&gt;=1)</formula>
    </cfRule>
  </conditionalFormatting>
  <conditionalFormatting sqref="F23:R23">
    <cfRule type="expression" dxfId="19" priority="18">
      <formula>AND(ISNUMBER(F23),F23&lt;0.8)</formula>
    </cfRule>
    <cfRule type="expression" dxfId="18" priority="17">
      <formula>AND(ISNUMBER(F23),F23&gt;=0.8,F23&lt;1)</formula>
    </cfRule>
    <cfRule type="expression" dxfId="17" priority="16">
      <formula>AND(ISNUMBER(F23),F23&gt;=1)</formula>
    </cfRule>
  </conditionalFormatting>
  <conditionalFormatting sqref="F26:R26">
    <cfRule type="expression" dxfId="16" priority="20">
      <formula>AND(ISNUMBER(F26),F26&gt;=0.8,F26&lt;1)</formula>
    </cfRule>
    <cfRule type="expression" dxfId="15" priority="19">
      <formula>AND(ISNUMBER(F26),F26&gt;=1)</formula>
    </cfRule>
    <cfRule type="expression" dxfId="14" priority="21">
      <formula>AND(ISNUMBER(F26),F26&lt;0.8)</formula>
    </cfRule>
  </conditionalFormatting>
  <conditionalFormatting sqref="S6:S26">
    <cfRule type="expression" dxfId="13" priority="22">
      <formula>S6="Đạt"</formula>
    </cfRule>
    <cfRule type="expression" dxfId="12" priority="23">
      <formula>S6="Gần đạt"</formula>
    </cfRule>
    <cfRule type="expression" dxfId="11" priority="24">
      <formula>S6="Chưa đạt"</formula>
    </cfRule>
  </conditionalFormatting>
  <printOptions horizontalCentered="1"/>
  <pageMargins left="0.4" right="0.4" top="0.5" bottom="0.6" header="0.5" footer="0.5"/>
  <pageSetup paperSize="9" fitToHeight="0" orientation="landscape"/>
  <headerFooter>
    <oddHeader>&amp;L&amp;9 &amp;K808080&amp;A</oddHeader>
    <oddFooter>&amp;C&amp;8 &amp;K808080Mẫu của A.M Agency – amagency.vn</oddFooter>
  </headerFooter>
  <drawing r:id="rId1"/>
  <extLst>
    <ext xmlns:x14="http://schemas.microsoft.com/office/spreadsheetml/2009/9/main" uri="{CCE6A557-97BC-4b89-ADB6-D9C93CAAB3DF}">
      <x14:dataValidations xmlns:xm="http://schemas.microsoft.com/office/excel/2006/main" count="1">
        <x14:dataValidation type="list" allowBlank="1" showInputMessage="1" showErrorMessage="1" errorTitle="Giá trị không có trong danh sách" error="Chọn một giá trị trong danh sách." promptTitle="Chiều KPI" prompt="Bấm mũi tên để chọn." xr:uid="{00000000-0002-0000-0500-000000000000}">
          <x14:formula1>
            <xm:f>'Danh mục'!$H$5:$H$6</xm:f>
          </x14:formula1>
          <xm:sqref>D6:D26</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rgb="FFF2A93B"/>
    <pageSetUpPr fitToPage="1"/>
  </sheetPr>
  <dimension ref="B1:AU64"/>
  <sheetViews>
    <sheetView showGridLines="0" zoomScaleNormal="100" workbookViewId="0"/>
  </sheetViews>
  <sheetFormatPr defaultRowHeight="14.5" x14ac:dyDescent="0.35"/>
  <cols>
    <col min="1" max="1" width="2" customWidth="1"/>
    <col min="2" max="2" width="30" customWidth="1"/>
    <col min="3" max="3" width="8" customWidth="1"/>
    <col min="4" max="4" width="19" customWidth="1"/>
    <col min="5" max="5" width="22" customWidth="1"/>
    <col min="6" max="6" width="46" customWidth="1"/>
    <col min="7" max="7" width="14" customWidth="1"/>
    <col min="8" max="8" width="2" customWidth="1"/>
    <col min="41" max="47" width="13" hidden="1" customWidth="1"/>
  </cols>
  <sheetData>
    <row r="1" spans="2:41" ht="28" customHeight="1" x14ac:dyDescent="0.35">
      <c r="B1" s="22" t="str">
        <f>"BÁO CÁO TRADE MARKETING THÁNG "&amp;THANG_BC&amp;"/"&amp;NAM</f>
        <v>BÁO CÁO TRADE MARKETING THÁNG 1/</v>
      </c>
      <c r="AO1">
        <f>SUMPRODUCT((B21:G27&lt;&gt;"")*(AP21:AU27&lt;&gt;"")*(B21:G27=AP21:AU27))+SUMPRODUCT((B31:E35&lt;&gt;"")*(AP31:AS35&lt;&gt;"")*(B31:E35=AP31:AS35))+SUMPRODUCT((B40:B44&lt;&gt;"")*(AP40:AP44&lt;&gt;"")*(B40:B44=AP40:AP44))+SUMPRODUCT((F40:G44&lt;&gt;"")*(AT40:AU44&lt;&gt;"")*(F40:G44=AT40:AU44))</f>
        <v>0</v>
      </c>
    </row>
    <row r="2" spans="2:41" x14ac:dyDescent="0.35">
      <c r="B2" s="23" t="str">
        <f>"Nhãn hàng: "&amp;NHAN</f>
        <v xml:space="preserve">Nhãn hàng: </v>
      </c>
    </row>
    <row r="3" spans="2:41" x14ac:dyDescent="0.35">
      <c r="B3" s="20" t="s">
        <v>171</v>
      </c>
    </row>
    <row r="5" spans="2:41" x14ac:dyDescent="0.35">
      <c r="B5" s="67" t="s">
        <v>172</v>
      </c>
      <c r="C5" s="65"/>
      <c r="D5" s="65"/>
      <c r="E5" s="65"/>
      <c r="F5" s="65"/>
      <c r="G5" s="65"/>
    </row>
    <row r="6" spans="2:41" ht="26" customHeight="1" x14ac:dyDescent="0.35">
      <c r="B6" s="85" t="s">
        <v>173</v>
      </c>
      <c r="C6" s="83"/>
      <c r="D6" s="53" t="s">
        <v>174</v>
      </c>
      <c r="E6" s="53" t="s">
        <v>27</v>
      </c>
      <c r="F6" s="53" t="s">
        <v>175</v>
      </c>
      <c r="G6" s="53" t="s">
        <v>176</v>
      </c>
    </row>
    <row r="7" spans="2:41" ht="34" customHeight="1" x14ac:dyDescent="0.35">
      <c r="B7" s="87">
        <f>SUMIFS('3. Ngân sách'!$K$6:$K$105,'3. Ngân sách'!$J$6:$J$105,THANG_BC)</f>
        <v>0</v>
      </c>
      <c r="C7" s="83"/>
      <c r="D7" s="54">
        <f>SUMIFS('3. Ngân sách'!$K$6:$K$105,'3. Ngân sách'!$J$6:$J$105,"&lt;="&amp;THANG_BC)</f>
        <v>0</v>
      </c>
      <c r="E7" s="55" t="str">
        <f>IFERROR(D7/SUMIFS('3. Ngân sách'!$I$6:$I$105,'3. Ngân sách'!$J$6:$J$105,"&lt;="&amp;THANG_BC),"")</f>
        <v/>
      </c>
      <c r="F7" s="56" t="str">
        <f>'5. KPI'!$D$38</f>
        <v>0/7</v>
      </c>
      <c r="G7" s="57">
        <f>INDEX('5. KPI'!F22:Q22,THANG_BC)</f>
        <v>0</v>
      </c>
    </row>
    <row r="9" spans="2:41" x14ac:dyDescent="0.35">
      <c r="B9" s="67" t="s">
        <v>177</v>
      </c>
      <c r="C9" s="65"/>
      <c r="D9" s="65"/>
      <c r="E9" s="65"/>
      <c r="F9" s="65"/>
      <c r="G9" s="65"/>
    </row>
    <row r="10" spans="2:41" ht="22" customHeight="1" x14ac:dyDescent="0.35">
      <c r="B10" s="82" t="s">
        <v>148</v>
      </c>
      <c r="C10" s="83"/>
      <c r="D10" s="24" t="s">
        <v>155</v>
      </c>
      <c r="E10" s="24" t="s">
        <v>156</v>
      </c>
      <c r="F10" s="24" t="s">
        <v>157</v>
      </c>
      <c r="G10" s="24" t="s">
        <v>104</v>
      </c>
    </row>
    <row r="11" spans="2:41" x14ac:dyDescent="0.35">
      <c r="B11" s="86" t="str">
        <f>'5. KPI'!A31&amp;" ("&amp;'5. KPI'!C6&amp;")"</f>
        <v>Độ phủ kênh MT (%)</v>
      </c>
      <c r="C11" s="83"/>
      <c r="D11" s="28">
        <f>'5. KPI'!B31</f>
        <v>0</v>
      </c>
      <c r="E11" s="28">
        <f>'5. KPI'!C31</f>
        <v>0</v>
      </c>
      <c r="F11" s="58" t="str">
        <f>'5. KPI'!D31</f>
        <v/>
      </c>
      <c r="G11" s="50" t="str">
        <f>'5. KPI'!E31</f>
        <v>Chưa có số</v>
      </c>
    </row>
    <row r="12" spans="2:41" x14ac:dyDescent="0.35">
      <c r="B12" s="86" t="str">
        <f>'5. KPI'!A32&amp;" ("&amp;'5. KPI'!C9&amp;")"</f>
        <v>Độ phủ kênh GT (%)</v>
      </c>
      <c r="C12" s="83"/>
      <c r="D12" s="28">
        <f>'5. KPI'!B32</f>
        <v>0</v>
      </c>
      <c r="E12" s="28">
        <f>'5. KPI'!C32</f>
        <v>0</v>
      </c>
      <c r="F12" s="58" t="str">
        <f>'5. KPI'!D32</f>
        <v/>
      </c>
      <c r="G12" s="50" t="str">
        <f>'5. KPI'!E32</f>
        <v>Chưa có số</v>
      </c>
    </row>
    <row r="13" spans="2:41" x14ac:dyDescent="0.35">
      <c r="B13" s="86" t="str">
        <f>'5. KPI'!A33&amp;" ("&amp;'5. KPI'!C12&amp;")"</f>
        <v>Điểm đạt chuẩn trưng bày (%)</v>
      </c>
      <c r="C13" s="83"/>
      <c r="D13" s="28">
        <f>'5. KPI'!B33</f>
        <v>0</v>
      </c>
      <c r="E13" s="28">
        <f>'5. KPI'!C33</f>
        <v>0</v>
      </c>
      <c r="F13" s="58" t="str">
        <f>'5. KPI'!D33</f>
        <v/>
      </c>
      <c r="G13" s="50" t="str">
        <f>'5. KPI'!E33</f>
        <v>Chưa có số</v>
      </c>
    </row>
    <row r="14" spans="2:41" x14ac:dyDescent="0.35">
      <c r="B14" s="86" t="str">
        <f>'5. KPI'!A34&amp;" ("&amp;'5. KPI'!C15&amp;")"</f>
        <v>POSM lắp đúng hạn, có ảnh (%)</v>
      </c>
      <c r="C14" s="83"/>
      <c r="D14" s="28">
        <f>'5. KPI'!B34</f>
        <v>0</v>
      </c>
      <c r="E14" s="28">
        <f>'5. KPI'!C34</f>
        <v>0</v>
      </c>
      <c r="F14" s="58" t="str">
        <f>'5. KPI'!D34</f>
        <v/>
      </c>
      <c r="G14" s="50" t="str">
        <f>'5. KPI'!E34</f>
        <v>Chưa có số</v>
      </c>
    </row>
    <row r="15" spans="2:41" x14ac:dyDescent="0.35">
      <c r="B15" s="86" t="str">
        <f>'5. KPI'!A35&amp;" ("&amp;'5. KPI'!C18&amp;")"</f>
        <v>Số buổi sampling (buổi)</v>
      </c>
      <c r="C15" s="83"/>
      <c r="D15" s="18">
        <f>'5. KPI'!B35</f>
        <v>0</v>
      </c>
      <c r="E15" s="18">
        <f>'5. KPI'!C35</f>
        <v>0</v>
      </c>
      <c r="F15" s="58" t="str">
        <f>'5. KPI'!D35</f>
        <v/>
      </c>
      <c r="G15" s="50" t="str">
        <f>'5. KPI'!E35</f>
        <v>Chưa có số</v>
      </c>
    </row>
    <row r="16" spans="2:41" x14ac:dyDescent="0.35">
      <c r="B16" s="86" t="str">
        <f>'5. KPI'!A36&amp;" ("&amp;'5. KPI'!C21&amp;")"</f>
        <v>Sell-out (thùng)</v>
      </c>
      <c r="C16" s="83"/>
      <c r="D16" s="18">
        <f>'5. KPI'!B36</f>
        <v>0</v>
      </c>
      <c r="E16" s="18">
        <f>'5. KPI'!C36</f>
        <v>0</v>
      </c>
      <c r="F16" s="58" t="str">
        <f>'5. KPI'!D36</f>
        <v/>
      </c>
      <c r="G16" s="50" t="str">
        <f>'5. KPI'!E36</f>
        <v>Chưa có số</v>
      </c>
    </row>
    <row r="17" spans="2:7" x14ac:dyDescent="0.35">
      <c r="B17" s="86" t="str">
        <f>'5. KPI'!A37&amp;" ("&amp;'5. KPI'!C24&amp;")"</f>
        <v>Chi phí trên mỗi điểm trong kế hoạch (nghìn đ)</v>
      </c>
      <c r="C17" s="83"/>
      <c r="D17" s="18">
        <f>'5. KPI'!B37</f>
        <v>0</v>
      </c>
      <c r="E17" s="18" t="str">
        <f>'5. KPI'!C37</f>
        <v/>
      </c>
      <c r="F17" s="58" t="str">
        <f>'5. KPI'!D37</f>
        <v/>
      </c>
      <c r="G17" s="50" t="str">
        <f>'5. KPI'!E37</f>
        <v>Chưa có số</v>
      </c>
    </row>
    <row r="19" spans="2:7" x14ac:dyDescent="0.35">
      <c r="B19" s="67" t="s">
        <v>178</v>
      </c>
      <c r="C19" s="65"/>
      <c r="D19" s="65"/>
      <c r="E19" s="65"/>
      <c r="F19" s="65"/>
      <c r="G19" s="65"/>
    </row>
    <row r="20" spans="2:7" ht="34" customHeight="1" x14ac:dyDescent="0.35">
      <c r="B20" s="24" t="s">
        <v>179</v>
      </c>
      <c r="C20" s="24" t="s">
        <v>64</v>
      </c>
      <c r="D20" s="24" t="s">
        <v>180</v>
      </c>
      <c r="E20" s="24" t="s">
        <v>181</v>
      </c>
      <c r="F20" s="24" t="s">
        <v>182</v>
      </c>
      <c r="G20" s="24" t="s">
        <v>183</v>
      </c>
    </row>
    <row r="21" spans="2:7" ht="30" customHeight="1" x14ac:dyDescent="0.35">
      <c r="B21" s="59"/>
      <c r="C21" s="60"/>
      <c r="D21" s="61"/>
      <c r="E21" s="59"/>
      <c r="F21" s="59"/>
      <c r="G21" s="60"/>
    </row>
    <row r="22" spans="2:7" ht="30" customHeight="1" x14ac:dyDescent="0.35">
      <c r="B22" s="59"/>
      <c r="C22" s="60"/>
      <c r="D22" s="61"/>
      <c r="E22" s="59"/>
      <c r="F22" s="59"/>
      <c r="G22" s="60"/>
    </row>
    <row r="23" spans="2:7" ht="30" customHeight="1" x14ac:dyDescent="0.35">
      <c r="B23" s="59"/>
      <c r="C23" s="60"/>
      <c r="D23" s="61"/>
      <c r="E23" s="59"/>
      <c r="F23" s="59"/>
      <c r="G23" s="60"/>
    </row>
    <row r="24" spans="2:7" ht="30" customHeight="1" x14ac:dyDescent="0.35">
      <c r="B24" s="59"/>
      <c r="C24" s="60"/>
      <c r="D24" s="61"/>
      <c r="E24" s="59"/>
      <c r="F24" s="59"/>
      <c r="G24" s="60"/>
    </row>
    <row r="25" spans="2:7" ht="30" customHeight="1" x14ac:dyDescent="0.35">
      <c r="B25" s="59"/>
      <c r="C25" s="60"/>
      <c r="D25" s="61"/>
      <c r="E25" s="59"/>
      <c r="F25" s="59"/>
      <c r="G25" s="60"/>
    </row>
    <row r="26" spans="2:7" ht="30" customHeight="1" x14ac:dyDescent="0.35">
      <c r="B26" s="59"/>
      <c r="C26" s="60"/>
      <c r="D26" s="61"/>
      <c r="E26" s="59"/>
      <c r="F26" s="59"/>
      <c r="G26" s="60"/>
    </row>
    <row r="27" spans="2:7" ht="30" customHeight="1" x14ac:dyDescent="0.35">
      <c r="B27" s="59"/>
      <c r="C27" s="60"/>
      <c r="D27" s="61"/>
      <c r="E27" s="59"/>
      <c r="F27" s="59"/>
      <c r="G27" s="60"/>
    </row>
    <row r="29" spans="2:7" x14ac:dyDescent="0.35">
      <c r="B29" s="67" t="s">
        <v>184</v>
      </c>
      <c r="C29" s="65"/>
      <c r="D29" s="65"/>
      <c r="E29" s="65"/>
      <c r="F29" s="65"/>
      <c r="G29" s="65"/>
    </row>
    <row r="30" spans="2:7" ht="22" customHeight="1" x14ac:dyDescent="0.35">
      <c r="B30" s="24" t="s">
        <v>185</v>
      </c>
      <c r="C30" s="24" t="s">
        <v>114</v>
      </c>
      <c r="D30" s="24" t="s">
        <v>186</v>
      </c>
      <c r="E30" s="24" t="s">
        <v>187</v>
      </c>
      <c r="F30" s="24" t="s">
        <v>188</v>
      </c>
    </row>
    <row r="31" spans="2:7" x14ac:dyDescent="0.35">
      <c r="B31" s="26"/>
      <c r="C31" s="25"/>
      <c r="D31" s="27"/>
      <c r="E31" s="27"/>
      <c r="F31" s="62" t="str">
        <f>IF(OR(D31="",E31=""),"",D31-E31)</f>
        <v/>
      </c>
    </row>
    <row r="32" spans="2:7" x14ac:dyDescent="0.35">
      <c r="B32" s="26"/>
      <c r="C32" s="25"/>
      <c r="D32" s="27"/>
      <c r="E32" s="27"/>
      <c r="F32" s="62" t="str">
        <f>IF(OR(D32="",E32=""),"",D32-E32)</f>
        <v/>
      </c>
    </row>
    <row r="33" spans="2:7" x14ac:dyDescent="0.35">
      <c r="B33" s="26"/>
      <c r="C33" s="25"/>
      <c r="D33" s="27"/>
      <c r="E33" s="27"/>
      <c r="F33" s="62" t="str">
        <f>IF(OR(D33="",E33=""),"",D33-E33)</f>
        <v/>
      </c>
    </row>
    <row r="34" spans="2:7" x14ac:dyDescent="0.35">
      <c r="B34" s="26"/>
      <c r="C34" s="25"/>
      <c r="D34" s="27"/>
      <c r="E34" s="27"/>
      <c r="F34" s="62" t="str">
        <f>IF(OR(D34="",E34=""),"",D34-E34)</f>
        <v/>
      </c>
    </row>
    <row r="35" spans="2:7" x14ac:dyDescent="0.35">
      <c r="B35" s="26"/>
      <c r="C35" s="25"/>
      <c r="D35" s="27"/>
      <c r="E35" s="27"/>
      <c r="F35" s="62" t="str">
        <f>IF(OR(D35="",E35=""),"",D35-E35)</f>
        <v/>
      </c>
    </row>
    <row r="36" spans="2:7" x14ac:dyDescent="0.35">
      <c r="B36" s="20" t="s">
        <v>189</v>
      </c>
    </row>
    <row r="38" spans="2:7" x14ac:dyDescent="0.35">
      <c r="B38" s="67" t="s">
        <v>190</v>
      </c>
      <c r="C38" s="65"/>
      <c r="D38" s="65"/>
      <c r="E38" s="65"/>
      <c r="F38" s="65"/>
      <c r="G38" s="65"/>
    </row>
    <row r="39" spans="2:7" ht="22" customHeight="1" x14ac:dyDescent="0.35">
      <c r="B39" s="82" t="s">
        <v>191</v>
      </c>
      <c r="C39" s="84"/>
      <c r="D39" s="84"/>
      <c r="E39" s="83"/>
      <c r="F39" s="24" t="s">
        <v>192</v>
      </c>
      <c r="G39" s="24" t="s">
        <v>193</v>
      </c>
    </row>
    <row r="40" spans="2:7" x14ac:dyDescent="0.35">
      <c r="B40" s="79"/>
      <c r="C40" s="80"/>
      <c r="D40" s="80"/>
      <c r="E40" s="81"/>
      <c r="F40" s="26"/>
      <c r="G40" s="35"/>
    </row>
    <row r="41" spans="2:7" x14ac:dyDescent="0.35">
      <c r="B41" s="79"/>
      <c r="C41" s="80"/>
      <c r="D41" s="80"/>
      <c r="E41" s="81"/>
      <c r="F41" s="26"/>
      <c r="G41" s="35"/>
    </row>
    <row r="42" spans="2:7" x14ac:dyDescent="0.35">
      <c r="B42" s="79"/>
      <c r="C42" s="80"/>
      <c r="D42" s="80"/>
      <c r="E42" s="81"/>
      <c r="F42" s="26"/>
      <c r="G42" s="35"/>
    </row>
    <row r="43" spans="2:7" x14ac:dyDescent="0.35">
      <c r="B43" s="79"/>
      <c r="C43" s="80"/>
      <c r="D43" s="80"/>
      <c r="E43" s="81"/>
      <c r="F43" s="26"/>
      <c r="G43" s="35"/>
    </row>
    <row r="44" spans="2:7" x14ac:dyDescent="0.35">
      <c r="B44" s="79"/>
      <c r="C44" s="80"/>
      <c r="D44" s="80"/>
      <c r="E44" s="81"/>
      <c r="F44" s="26"/>
      <c r="G44" s="35"/>
    </row>
    <row r="46" spans="2:7" x14ac:dyDescent="0.35">
      <c r="B46" s="67" t="s">
        <v>194</v>
      </c>
      <c r="C46" s="65"/>
      <c r="D46" s="65"/>
      <c r="E46" s="65"/>
      <c r="F46" s="65"/>
      <c r="G46" s="65"/>
    </row>
    <row r="64" spans="2:2" x14ac:dyDescent="0.35">
      <c r="B64" s="21" t="s">
        <v>61</v>
      </c>
    </row>
  </sheetData>
  <sheetProtection sheet="1" formatCells="0" formatColumns="0" formatRows="0" insertRows="0" deleteRows="0"/>
  <mergeCells count="22">
    <mergeCell ref="B16:C16"/>
    <mergeCell ref="B7:C7"/>
    <mergeCell ref="B29:G29"/>
    <mergeCell ref="B12:C12"/>
    <mergeCell ref="B38:G38"/>
    <mergeCell ref="B19:G19"/>
    <mergeCell ref="B46:G46"/>
    <mergeCell ref="B44:E44"/>
    <mergeCell ref="B5:G5"/>
    <mergeCell ref="B43:E43"/>
    <mergeCell ref="B10:C10"/>
    <mergeCell ref="B39:E39"/>
    <mergeCell ref="B42:E42"/>
    <mergeCell ref="B6:C6"/>
    <mergeCell ref="B15:C15"/>
    <mergeCell ref="B41:E41"/>
    <mergeCell ref="B11:C11"/>
    <mergeCell ref="B9:G9"/>
    <mergeCell ref="B14:C14"/>
    <mergeCell ref="B17:C17"/>
    <mergeCell ref="B13:C13"/>
    <mergeCell ref="B40:E40"/>
  </mergeCells>
  <conditionalFormatting sqref="B40:B44">
    <cfRule type="expression" dxfId="10" priority="10">
      <formula>AND(B40&lt;&gt;"",AP40&lt;&gt;"",B40=AP40)</formula>
    </cfRule>
  </conditionalFormatting>
  <conditionalFormatting sqref="B31:E35">
    <cfRule type="expression" dxfId="9" priority="9">
      <formula>AND(B31&lt;&gt;"",AP31&lt;&gt;"",B31=AP31)</formula>
    </cfRule>
  </conditionalFormatting>
  <conditionalFormatting sqref="B21:G27">
    <cfRule type="expression" dxfId="8" priority="8">
      <formula>AND(B21&lt;&gt;"",AP21&lt;&gt;"",B21=AP21)</formula>
    </cfRule>
  </conditionalFormatting>
  <conditionalFormatting sqref="F31:F35">
    <cfRule type="expression" dxfId="7" priority="7">
      <formula>AND(ISNUMBER(F31),F31&lt;0)</formula>
    </cfRule>
  </conditionalFormatting>
  <conditionalFormatting sqref="F40:G44">
    <cfRule type="expression" dxfId="6" priority="11">
      <formula>AND(F40&lt;&gt;"",AT40&lt;&gt;"",F40=AT40)</formula>
    </cfRule>
  </conditionalFormatting>
  <conditionalFormatting sqref="G11:G17">
    <cfRule type="expression" dxfId="5" priority="1">
      <formula>G11="Đạt"</formula>
    </cfRule>
    <cfRule type="expression" dxfId="4" priority="2">
      <formula>G11="Gần đạt"</formula>
    </cfRule>
    <cfRule type="expression" dxfId="3" priority="3">
      <formula>G11="Chưa đạt"</formula>
    </cfRule>
  </conditionalFormatting>
  <conditionalFormatting sqref="G21:G27">
    <cfRule type="expression" dxfId="2" priority="4">
      <formula>G21="Dừng"</formula>
    </cfRule>
    <cfRule type="expression" dxfId="1" priority="5">
      <formula>G21="Giữ"</formula>
    </cfRule>
    <cfRule type="expression" dxfId="0" priority="6">
      <formula>G21="Điều chỉnh"</formula>
    </cfRule>
  </conditionalFormatting>
  <printOptions horizontalCentered="1"/>
  <pageMargins left="0.4" right="0.4" top="0.5" bottom="0.6" header="0.5" footer="0.5"/>
  <pageSetup paperSize="9" fitToHeight="0" orientation="landscape"/>
  <headerFooter>
    <oddHeader>&amp;L&amp;9 &amp;K808080&amp;A</oddHeader>
    <oddFooter>&amp;C&amp;8 &amp;K808080Mẫu của A.M Agency – amagency.vn</oddFooter>
  </headerFooter>
  <drawing r:id="rId1"/>
  <extLst>
    <ext xmlns:x14="http://schemas.microsoft.com/office/spreadsheetml/2009/9/main" uri="{CCE6A557-97BC-4b89-ADB6-D9C93CAAB3DF}">
      <x14:dataValidations xmlns:xm="http://schemas.microsoft.com/office/excel/2006/main" count="2">
        <x14:dataValidation type="list" allowBlank="1" showInputMessage="1" showErrorMessage="1" errorTitle="Giá trị không có trong danh sách" error="Chọn một giá trị trong danh sách." promptTitle="Kênh" prompt="Bấm mũi tên để chọn." xr:uid="{00000000-0002-0000-0600-000000000000}">
          <x14:formula1>
            <xm:f>'Danh mục'!$A$5:$A$6</xm:f>
          </x14:formula1>
          <xm:sqref>C21:C27</xm:sqref>
        </x14:dataValidation>
        <x14:dataValidation type="list" allowBlank="1" showInputMessage="1" showErrorMessage="1" errorTitle="Giá trị không có trong danh sách" error="Chọn một giá trị trong danh sách." promptTitle="Đề xuất" prompt="Bấm mũi tên để chọn." xr:uid="{00000000-0002-0000-0600-000001000000}">
          <x14:formula1>
            <xm:f>'Danh mục'!$E$5:$E$7</xm:f>
          </x14:formula1>
          <xm:sqref>G21:G27</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rgb="FF9AA3B2"/>
    <pageSetUpPr fitToPage="1"/>
  </sheetPr>
  <dimension ref="A1:I30"/>
  <sheetViews>
    <sheetView zoomScaleNormal="100" workbookViewId="0"/>
  </sheetViews>
  <sheetFormatPr defaultRowHeight="14.5" x14ac:dyDescent="0.35"/>
  <cols>
    <col min="1" max="1" width="8" customWidth="1"/>
    <col min="2" max="2" width="22" customWidth="1"/>
    <col min="3" max="3" width="26" customWidth="1"/>
    <col min="4" max="4" width="15" customWidth="1"/>
    <col min="5" max="5" width="12" customWidth="1"/>
    <col min="6" max="6" width="11" customWidth="1"/>
    <col min="7" max="7" width="17" customWidth="1"/>
    <col min="8" max="8" width="14" customWidth="1"/>
    <col min="9" max="9" width="8" customWidth="1"/>
  </cols>
  <sheetData>
    <row r="1" spans="1:9" ht="28" customHeight="1" x14ac:dyDescent="0.35">
      <c r="A1" s="22" t="s">
        <v>195</v>
      </c>
    </row>
    <row r="2" spans="1:9" x14ac:dyDescent="0.35">
      <c r="A2" s="23" t="s">
        <v>196</v>
      </c>
    </row>
    <row r="4" spans="1:9" x14ac:dyDescent="0.35">
      <c r="A4" s="63" t="s">
        <v>64</v>
      </c>
      <c r="B4" s="63" t="s">
        <v>39</v>
      </c>
      <c r="C4" s="63" t="s">
        <v>197</v>
      </c>
      <c r="D4" s="63" t="s">
        <v>104</v>
      </c>
      <c r="E4" s="63" t="s">
        <v>183</v>
      </c>
      <c r="F4" s="63" t="s">
        <v>198</v>
      </c>
      <c r="G4" s="63" t="s">
        <v>73</v>
      </c>
      <c r="H4" s="63" t="s">
        <v>199</v>
      </c>
      <c r="I4" s="63" t="s">
        <v>128</v>
      </c>
    </row>
    <row r="5" spans="1:9" x14ac:dyDescent="0.35">
      <c r="A5" s="7" t="s">
        <v>76</v>
      </c>
      <c r="B5" s="7" t="s">
        <v>41</v>
      </c>
      <c r="C5" s="7" t="s">
        <v>200</v>
      </c>
      <c r="D5" s="7" t="s">
        <v>201</v>
      </c>
      <c r="E5" s="7" t="s">
        <v>202</v>
      </c>
      <c r="F5" s="7" t="s">
        <v>203</v>
      </c>
      <c r="G5" s="7" t="s">
        <v>204</v>
      </c>
      <c r="H5" s="7" t="s">
        <v>154</v>
      </c>
      <c r="I5" s="7">
        <v>1</v>
      </c>
    </row>
    <row r="6" spans="1:9" x14ac:dyDescent="0.35">
      <c r="A6" s="7" t="s">
        <v>77</v>
      </c>
      <c r="B6" s="7" t="s">
        <v>42</v>
      </c>
      <c r="C6" s="7" t="s">
        <v>205</v>
      </c>
      <c r="D6" s="7" t="s">
        <v>206</v>
      </c>
      <c r="E6" s="7" t="s">
        <v>207</v>
      </c>
      <c r="F6" s="7" t="s">
        <v>208</v>
      </c>
      <c r="G6" s="7" t="s">
        <v>209</v>
      </c>
      <c r="H6" s="7" t="s">
        <v>168</v>
      </c>
      <c r="I6" s="7">
        <v>2</v>
      </c>
    </row>
    <row r="7" spans="1:9" x14ac:dyDescent="0.35">
      <c r="B7" s="7" t="s">
        <v>43</v>
      </c>
      <c r="C7" s="7" t="s">
        <v>210</v>
      </c>
      <c r="D7" s="7" t="s">
        <v>211</v>
      </c>
      <c r="E7" s="7" t="s">
        <v>212</v>
      </c>
      <c r="G7" s="7" t="s">
        <v>213</v>
      </c>
      <c r="I7" s="7">
        <v>3</v>
      </c>
    </row>
    <row r="8" spans="1:9" x14ac:dyDescent="0.35">
      <c r="B8" s="7" t="s">
        <v>44</v>
      </c>
      <c r="C8" s="7" t="s">
        <v>214</v>
      </c>
      <c r="D8" s="7" t="s">
        <v>215</v>
      </c>
      <c r="G8" s="7" t="s">
        <v>216</v>
      </c>
      <c r="I8" s="7">
        <v>4</v>
      </c>
    </row>
    <row r="9" spans="1:9" x14ac:dyDescent="0.35">
      <c r="C9" s="7" t="s">
        <v>217</v>
      </c>
      <c r="D9" s="7" t="s">
        <v>218</v>
      </c>
      <c r="I9" s="7">
        <v>5</v>
      </c>
    </row>
    <row r="10" spans="1:9" x14ac:dyDescent="0.35">
      <c r="C10" s="7" t="s">
        <v>219</v>
      </c>
      <c r="I10" s="7">
        <v>6</v>
      </c>
    </row>
    <row r="11" spans="1:9" x14ac:dyDescent="0.35">
      <c r="C11" s="7" t="s">
        <v>220</v>
      </c>
      <c r="I11" s="7">
        <v>7</v>
      </c>
    </row>
    <row r="12" spans="1:9" x14ac:dyDescent="0.35">
      <c r="I12" s="7">
        <v>8</v>
      </c>
    </row>
    <row r="13" spans="1:9" x14ac:dyDescent="0.35">
      <c r="I13" s="7">
        <v>9</v>
      </c>
    </row>
    <row r="14" spans="1:9" x14ac:dyDescent="0.35">
      <c r="I14" s="7">
        <v>10</v>
      </c>
    </row>
    <row r="15" spans="1:9" x14ac:dyDescent="0.35">
      <c r="I15" s="7">
        <v>11</v>
      </c>
    </row>
    <row r="16" spans="1:9" x14ac:dyDescent="0.35">
      <c r="I16" s="7">
        <v>12</v>
      </c>
    </row>
    <row r="17" spans="1:9" x14ac:dyDescent="0.35">
      <c r="A17" s="67" t="s">
        <v>221</v>
      </c>
      <c r="B17" s="65"/>
      <c r="C17" s="65"/>
      <c r="D17" s="65"/>
      <c r="E17" s="65"/>
      <c r="F17" s="65"/>
      <c r="G17" s="65"/>
      <c r="H17" s="65"/>
      <c r="I17" s="65"/>
    </row>
    <row r="18" spans="1:9" x14ac:dyDescent="0.35">
      <c r="A18" s="88" t="s">
        <v>222</v>
      </c>
      <c r="B18" s="65"/>
      <c r="C18" s="64" t="s">
        <v>223</v>
      </c>
      <c r="D18" s="65"/>
      <c r="E18" s="65"/>
      <c r="F18" s="65"/>
      <c r="G18" s="65"/>
      <c r="H18" s="65"/>
      <c r="I18" s="65"/>
    </row>
    <row r="19" spans="1:9" x14ac:dyDescent="0.35">
      <c r="A19" s="88" t="s">
        <v>224</v>
      </c>
      <c r="B19" s="65"/>
      <c r="C19" s="64" t="s">
        <v>225</v>
      </c>
      <c r="D19" s="65"/>
      <c r="E19" s="65"/>
      <c r="F19" s="65"/>
      <c r="G19" s="65"/>
      <c r="H19" s="65"/>
      <c r="I19" s="65"/>
    </row>
    <row r="20" spans="1:9" x14ac:dyDescent="0.35">
      <c r="A20" s="88" t="s">
        <v>226</v>
      </c>
      <c r="B20" s="65"/>
      <c r="C20" s="64" t="s">
        <v>227</v>
      </c>
      <c r="D20" s="65"/>
      <c r="E20" s="65"/>
      <c r="F20" s="65"/>
      <c r="G20" s="65"/>
      <c r="H20" s="65"/>
      <c r="I20" s="65"/>
    </row>
    <row r="21" spans="1:9" x14ac:dyDescent="0.35">
      <c r="A21" s="88" t="s">
        <v>228</v>
      </c>
      <c r="B21" s="65"/>
      <c r="C21" s="64" t="s">
        <v>229</v>
      </c>
      <c r="D21" s="65"/>
      <c r="E21" s="65"/>
      <c r="F21" s="65"/>
      <c r="G21" s="65"/>
      <c r="H21" s="65"/>
      <c r="I21" s="65"/>
    </row>
    <row r="22" spans="1:9" x14ac:dyDescent="0.35">
      <c r="A22" s="88" t="s">
        <v>164</v>
      </c>
      <c r="B22" s="65"/>
      <c r="C22" s="64" t="s">
        <v>230</v>
      </c>
      <c r="D22" s="65"/>
      <c r="E22" s="65"/>
      <c r="F22" s="65"/>
      <c r="G22" s="65"/>
      <c r="H22" s="65"/>
      <c r="I22" s="65"/>
    </row>
    <row r="23" spans="1:9" x14ac:dyDescent="0.35">
      <c r="A23" s="88" t="s">
        <v>205</v>
      </c>
      <c r="B23" s="65"/>
      <c r="C23" s="64" t="s">
        <v>231</v>
      </c>
      <c r="D23" s="65"/>
      <c r="E23" s="65"/>
      <c r="F23" s="65"/>
      <c r="G23" s="65"/>
      <c r="H23" s="65"/>
      <c r="I23" s="65"/>
    </row>
    <row r="24" spans="1:9" x14ac:dyDescent="0.35">
      <c r="A24" s="88" t="s">
        <v>232</v>
      </c>
      <c r="B24" s="65"/>
      <c r="C24" s="64" t="s">
        <v>233</v>
      </c>
      <c r="D24" s="65"/>
      <c r="E24" s="65"/>
      <c r="F24" s="65"/>
      <c r="G24" s="65"/>
      <c r="H24" s="65"/>
      <c r="I24" s="65"/>
    </row>
    <row r="25" spans="1:9" x14ac:dyDescent="0.35">
      <c r="A25" s="88" t="s">
        <v>103</v>
      </c>
      <c r="B25" s="65"/>
      <c r="C25" s="64" t="s">
        <v>234</v>
      </c>
      <c r="D25" s="65"/>
      <c r="E25" s="65"/>
      <c r="F25" s="65"/>
      <c r="G25" s="65"/>
      <c r="H25" s="65"/>
      <c r="I25" s="65"/>
    </row>
    <row r="26" spans="1:9" x14ac:dyDescent="0.35">
      <c r="A26" s="88" t="s">
        <v>235</v>
      </c>
      <c r="B26" s="65"/>
      <c r="C26" s="64" t="s">
        <v>236</v>
      </c>
      <c r="D26" s="65"/>
      <c r="E26" s="65"/>
      <c r="F26" s="65"/>
      <c r="G26" s="65"/>
      <c r="H26" s="65"/>
      <c r="I26" s="65"/>
    </row>
    <row r="28" spans="1:9" x14ac:dyDescent="0.35">
      <c r="A28" s="20" t="s">
        <v>237</v>
      </c>
    </row>
    <row r="30" spans="1:9" x14ac:dyDescent="0.35">
      <c r="A30" s="21" t="s">
        <v>61</v>
      </c>
    </row>
  </sheetData>
  <mergeCells count="19">
    <mergeCell ref="C19:I19"/>
    <mergeCell ref="C18:I18"/>
    <mergeCell ref="A25:B25"/>
    <mergeCell ref="A17:I17"/>
    <mergeCell ref="C24:I24"/>
    <mergeCell ref="A18:B18"/>
    <mergeCell ref="A19:B19"/>
    <mergeCell ref="A26:B26"/>
    <mergeCell ref="A21:B21"/>
    <mergeCell ref="C26:I26"/>
    <mergeCell ref="C20:I20"/>
    <mergeCell ref="A23:B23"/>
    <mergeCell ref="C25:I25"/>
    <mergeCell ref="A22:B22"/>
    <mergeCell ref="A20:B20"/>
    <mergeCell ref="C22:I22"/>
    <mergeCell ref="C21:I21"/>
    <mergeCell ref="C23:I23"/>
    <mergeCell ref="A24:B24"/>
  </mergeCells>
  <printOptions horizontalCentered="1"/>
  <pageMargins left="0.4" right="0.4" top="0.5" bottom="0.6" header="0.5" footer="0.5"/>
  <pageSetup paperSize="9" fitToHeight="0" orientation="landscape"/>
  <headerFooter>
    <oddHeader>&amp;L&amp;9 &amp;K808080&amp;A</oddHeader>
    <oddFooter>&amp;C&amp;8 &amp;K808080Mẫu của A.M Agency – amagency.vn</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8</vt:i4>
      </vt:variant>
      <vt:variant>
        <vt:lpstr>Named Ranges</vt:lpstr>
      </vt:variant>
      <vt:variant>
        <vt:i4>18</vt:i4>
      </vt:variant>
    </vt:vector>
  </HeadingPairs>
  <TitlesOfParts>
    <vt:vector size="26" baseType="lpstr">
      <vt:lpstr>0. Bắt đầu</vt:lpstr>
      <vt:lpstr>1. Mục tiêu &amp; kênh</vt:lpstr>
      <vt:lpstr>2. Lịch 12 tháng</vt:lpstr>
      <vt:lpstr>3. Ngân sách</vt:lpstr>
      <vt:lpstr>4. Điểm bán &amp; POSM</vt:lpstr>
      <vt:lpstr>5. KPI</vt:lpstr>
      <vt:lpstr>6. Báo cáo tháng</vt:lpstr>
      <vt:lpstr>Danh mục</vt:lpstr>
      <vt:lpstr>DIEM_GT</vt:lpstr>
      <vt:lpstr>DIEM_MT</vt:lpstr>
      <vt:lpstr>DS_CT</vt:lpstr>
      <vt:lpstr>NAM</vt:lpstr>
      <vt:lpstr>NGAY_XEM</vt:lpstr>
      <vt:lpstr>NHAN</vt:lpstr>
      <vt:lpstr>NS_TONG</vt:lpstr>
      <vt:lpstr>'0. Bắt đầu'!Print_Area</vt:lpstr>
      <vt:lpstr>'1. Mục tiêu &amp; kênh'!Print_Area</vt:lpstr>
      <vt:lpstr>'2. Lịch 12 tháng'!Print_Area</vt:lpstr>
      <vt:lpstr>'3. Ngân sách'!Print_Area</vt:lpstr>
      <vt:lpstr>'4. Điểm bán &amp; POSM'!Print_Area</vt:lpstr>
      <vt:lpstr>'5. KPI'!Print_Area</vt:lpstr>
      <vt:lpstr>'6. Báo cáo tháng'!Print_Area</vt:lpstr>
      <vt:lpstr>'Danh mục'!Print_Area</vt:lpstr>
      <vt:lpstr>'3. Ngân sách'!Print_Titles</vt:lpstr>
      <vt:lpstr>'4. Điểm bán &amp; POSM'!Print_Titles</vt:lpstr>
      <vt:lpstr>THANG_BC</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openpyxl</dc:creator>
  <cp:lastModifiedBy>Lâm Quốc Hoàng</cp:lastModifiedBy>
  <dcterms:created xsi:type="dcterms:W3CDTF">2026-11-07T18:34:04Z</dcterms:created>
  <dcterms:modified xsi:type="dcterms:W3CDTF">2026-11-08T00:49:47Z</dcterms:modified>
</cp:coreProperties>
</file>